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sdileny\PO města-OE+SK+SB\Rok 2025\Návrhy rozpočtů na rok 2025 velké PO\"/>
    </mc:Choice>
  </mc:AlternateContent>
  <bookViews>
    <workbookView xWindow="0" yWindow="0" windowWidth="28800" windowHeight="12300" activeTab="5"/>
  </bookViews>
  <sheets>
    <sheet name="ÚVOD" sheetId="15" r:id="rId1"/>
    <sheet name="1-Položkový rozpočet" sheetId="14" r:id="rId2"/>
    <sheet name="2A-plán oprav a investic - PO" sheetId="7" r:id="rId3"/>
    <sheet name="2B-plán oprav a investic - SML" sheetId="16" r:id="rId4"/>
    <sheet name="3-Odpisový plán" sheetId="8" r:id="rId5"/>
    <sheet name="4-Prac.a mzdy,fondy," sheetId="13" r:id="rId6"/>
  </sheets>
  <definedNames>
    <definedName name="_xlnm.Print_Area" localSheetId="2">'2A-plán oprav a investic - PO'!$A$1:$G$53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7" l="1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I10" i="13"/>
  <c r="G42" i="14"/>
  <c r="G40" i="14"/>
  <c r="G33" i="14"/>
  <c r="G29" i="14"/>
  <c r="G25" i="14"/>
  <c r="G22" i="14"/>
  <c r="G17" i="14"/>
  <c r="G12" i="14"/>
  <c r="G43" i="14" s="1"/>
  <c r="H18" i="14" l="1"/>
  <c r="H50" i="14"/>
  <c r="H19" i="14" l="1"/>
  <c r="H14" i="14"/>
  <c r="H10" i="14"/>
  <c r="I12" i="13" l="1"/>
  <c r="H14" i="13" l="1"/>
  <c r="H13" i="13"/>
  <c r="H12" i="13"/>
  <c r="G12" i="13" l="1"/>
  <c r="H12" i="8"/>
  <c r="H13" i="8"/>
  <c r="H14" i="8"/>
  <c r="H15" i="8"/>
  <c r="H10" i="8" l="1"/>
  <c r="H11" i="8"/>
  <c r="G52" i="14" l="1"/>
  <c r="I52" i="14" l="1"/>
  <c r="J47" i="14"/>
  <c r="C3" i="8" l="1"/>
  <c r="I33" i="13"/>
  <c r="C4" i="16"/>
  <c r="C3" i="7"/>
  <c r="C3" i="14"/>
  <c r="I42" i="13" l="1"/>
  <c r="G45" i="13" l="1"/>
  <c r="G44" i="13"/>
  <c r="C45" i="13"/>
  <c r="C44" i="13"/>
  <c r="F44" i="8"/>
  <c r="F43" i="8"/>
  <c r="C44" i="8"/>
  <c r="C43" i="8"/>
  <c r="E49" i="16"/>
  <c r="E48" i="16"/>
  <c r="C49" i="16"/>
  <c r="C48" i="16"/>
  <c r="E48" i="7"/>
  <c r="E47" i="7"/>
  <c r="C48" i="7"/>
  <c r="C47" i="7"/>
  <c r="G57" i="14"/>
  <c r="G56" i="14"/>
  <c r="C57" i="14"/>
  <c r="C56" i="14"/>
  <c r="I40" i="14"/>
  <c r="H40" i="14"/>
  <c r="G30" i="7" l="1"/>
  <c r="G31" i="16"/>
  <c r="G46" i="16"/>
  <c r="C3" i="13" l="1"/>
  <c r="J51" i="14"/>
  <c r="J39" i="14"/>
  <c r="J32" i="14"/>
  <c r="J28" i="14"/>
  <c r="J24" i="14"/>
  <c r="J21" i="14"/>
  <c r="J16" i="14"/>
  <c r="J11" i="14"/>
  <c r="J10" i="14"/>
  <c r="J41" i="14"/>
  <c r="J42" i="14" s="1"/>
  <c r="J44" i="14"/>
  <c r="J34" i="14"/>
  <c r="J30" i="14"/>
  <c r="J26" i="14"/>
  <c r="J23" i="14"/>
  <c r="J18" i="14"/>
  <c r="J13" i="14"/>
  <c r="J50" i="14"/>
  <c r="J49" i="14"/>
  <c r="J48" i="14"/>
  <c r="J46" i="14"/>
  <c r="J45" i="14"/>
  <c r="J38" i="14"/>
  <c r="J37" i="14"/>
  <c r="J36" i="14"/>
  <c r="J35" i="14"/>
  <c r="J31" i="14"/>
  <c r="J27" i="14"/>
  <c r="J20" i="14"/>
  <c r="J19" i="14"/>
  <c r="J15" i="14"/>
  <c r="J14" i="14"/>
  <c r="J9" i="14"/>
  <c r="J8" i="14"/>
  <c r="G17" i="13"/>
  <c r="G18" i="13" s="1"/>
  <c r="I17" i="13"/>
  <c r="I18" i="13" s="1"/>
  <c r="H17" i="13"/>
  <c r="H18" i="13" s="1"/>
  <c r="H33" i="8"/>
  <c r="G33" i="8"/>
  <c r="D33" i="8"/>
  <c r="C33" i="8"/>
  <c r="H27" i="8"/>
  <c r="H39" i="8" s="1"/>
  <c r="G27" i="8"/>
  <c r="D27" i="8"/>
  <c r="C27" i="8"/>
  <c r="G15" i="8"/>
  <c r="D15" i="8"/>
  <c r="C15" i="8"/>
  <c r="H9" i="8"/>
  <c r="G9" i="8"/>
  <c r="D9" i="8"/>
  <c r="I12" i="14"/>
  <c r="I17" i="14"/>
  <c r="I22" i="14"/>
  <c r="I25" i="14"/>
  <c r="I29" i="14"/>
  <c r="I33" i="14"/>
  <c r="I42" i="14"/>
  <c r="H12" i="14"/>
  <c r="H17" i="14"/>
  <c r="H22" i="14"/>
  <c r="H25" i="14"/>
  <c r="H29" i="14"/>
  <c r="H33" i="14"/>
  <c r="H42" i="14"/>
  <c r="H52" i="14"/>
  <c r="D21" i="8" l="1"/>
  <c r="J25" i="14"/>
  <c r="J12" i="14"/>
  <c r="D39" i="8"/>
  <c r="G39" i="8"/>
  <c r="C39" i="8"/>
  <c r="G21" i="8"/>
  <c r="G41" i="8" s="1"/>
  <c r="H21" i="8"/>
  <c r="C21" i="8"/>
  <c r="J29" i="14"/>
  <c r="J52" i="14"/>
  <c r="H43" i="14"/>
  <c r="H53" i="14" s="1"/>
  <c r="J17" i="14"/>
  <c r="J33" i="14"/>
  <c r="G53" i="14"/>
  <c r="I43" i="14"/>
  <c r="I53" i="14" s="1"/>
  <c r="J22" i="14"/>
  <c r="J40" i="14"/>
  <c r="G45" i="7"/>
  <c r="J43" i="14" l="1"/>
  <c r="J53" i="14" s="1"/>
</calcChain>
</file>

<file path=xl/sharedStrings.xml><?xml version="1.0" encoding="utf-8"?>
<sst xmlns="http://schemas.openxmlformats.org/spreadsheetml/2006/main" count="249" uniqueCount="169">
  <si>
    <t>podpis:</t>
  </si>
  <si>
    <t xml:space="preserve">druh majetku / číslo odpisové skupiny </t>
  </si>
  <si>
    <t>pořizovací cena Kč</t>
  </si>
  <si>
    <t>oprávky k 1.1. sledovaného roku Kč</t>
  </si>
  <si>
    <t>zůstatková cena Kč</t>
  </si>
  <si>
    <t xml:space="preserve">doba odpisování </t>
  </si>
  <si>
    <t>roční odpisová sazba %</t>
  </si>
  <si>
    <t>účetní odpisy na sledovaný rok Kč</t>
  </si>
  <si>
    <t>movitý majetek celkem</t>
  </si>
  <si>
    <t>nemovitý majetek celkem</t>
  </si>
  <si>
    <t>Výpočet účetních odpisů za vlastní majetek příspěvkové organizace</t>
  </si>
  <si>
    <t>odpisový plán sestavil:</t>
  </si>
  <si>
    <t>ředitel organizace:</t>
  </si>
  <si>
    <t>XXX</t>
  </si>
  <si>
    <t>věcný obsah *)</t>
  </si>
  <si>
    <t>* podle povahy opravy vepsat částku do kolonky (čl.VI -vymezení maj.práv ve zřizovacích listinách přísp.organizace)</t>
  </si>
  <si>
    <t>doba odpisování</t>
  </si>
  <si>
    <t>roční odpisová sazba</t>
  </si>
  <si>
    <t>účetní odpisy na sledovaný rok</t>
  </si>
  <si>
    <t xml:space="preserve"> </t>
  </si>
  <si>
    <t>Účet</t>
  </si>
  <si>
    <t>Název</t>
  </si>
  <si>
    <t>spotřeba materiálu</t>
  </si>
  <si>
    <t>spotřeba energie</t>
  </si>
  <si>
    <t>prodané zboží</t>
  </si>
  <si>
    <t>seskup. 50 celkem</t>
  </si>
  <si>
    <t>opravy a udržování</t>
  </si>
  <si>
    <t>cestovné</t>
  </si>
  <si>
    <t>náklady na reprezentaci</t>
  </si>
  <si>
    <t>ostatní služby</t>
  </si>
  <si>
    <t>seskup. 51 celkem</t>
  </si>
  <si>
    <t>mzdové náklady</t>
  </si>
  <si>
    <t>zákonné soc. pojištění</t>
  </si>
  <si>
    <t>zákonné soc. náklady</t>
  </si>
  <si>
    <t>ostatní sociální náklady</t>
  </si>
  <si>
    <t>seskup. 52 celkem</t>
  </si>
  <si>
    <t>daň silniční</t>
  </si>
  <si>
    <t>ostatní daně a poplatky</t>
  </si>
  <si>
    <t>seskup. 53 celkem</t>
  </si>
  <si>
    <t>úroky</t>
  </si>
  <si>
    <t>kursové ztráty</t>
  </si>
  <si>
    <t>seskup. 54 celkem</t>
  </si>
  <si>
    <t>odpisy movitého majetku</t>
  </si>
  <si>
    <t>seskup. 55 celkem</t>
  </si>
  <si>
    <t>daň z příjmů</t>
  </si>
  <si>
    <t>seskup. 59 celkem</t>
  </si>
  <si>
    <t>N á k l a d y     celkem</t>
  </si>
  <si>
    <t>V ý n o s y      celkem</t>
  </si>
  <si>
    <t xml:space="preserve">dne:  </t>
  </si>
  <si>
    <r>
      <t xml:space="preserve">dne: </t>
    </r>
    <r>
      <rPr>
        <sz val="8"/>
        <rFont val="Arial"/>
        <family val="2"/>
        <charset val="238"/>
      </rPr>
      <t xml:space="preserve">  </t>
    </r>
  </si>
  <si>
    <r>
      <t>Poznámka</t>
    </r>
    <r>
      <rPr>
        <sz val="9"/>
        <rFont val="Arial CE"/>
        <family val="2"/>
        <charset val="238"/>
      </rPr>
      <t>: komentáře k položkám uvádět na samostatné příloze</t>
    </r>
  </si>
  <si>
    <t>Opravy a údržba</t>
  </si>
  <si>
    <t>Investice</t>
  </si>
  <si>
    <t>věcný obsah</t>
  </si>
  <si>
    <t xml:space="preserve">** doplňkový zdroj financování oprav a údržby, požadavek na rozpočet zřizovatele </t>
  </si>
  <si>
    <t>Pracovníci a mzdy</t>
  </si>
  <si>
    <t>prům.evidenční počet zaměstnaců ve fyzických osobách</t>
  </si>
  <si>
    <t>prům.evidenční počet zaměstnaců přepočtený</t>
  </si>
  <si>
    <t xml:space="preserve"> ostatní mzdy</t>
  </si>
  <si>
    <t xml:space="preserve"> ost.osobní náklady</t>
  </si>
  <si>
    <t xml:space="preserve"> Mzdové náklady celkem</t>
  </si>
  <si>
    <t>Poř.č.</t>
  </si>
  <si>
    <t xml:space="preserve"> plánovaná výše užití na investice</t>
  </si>
  <si>
    <t xml:space="preserve"> na převod do investičního fondu</t>
  </si>
  <si>
    <t xml:space="preserve"> odvod do rozpočtu města</t>
  </si>
  <si>
    <t>z odpisů</t>
  </si>
  <si>
    <t>z dotace města</t>
  </si>
  <si>
    <t>ostatní</t>
  </si>
  <si>
    <t>převod z RF</t>
  </si>
  <si>
    <t xml:space="preserve"> základní mzdy </t>
  </si>
  <si>
    <t xml:space="preserve"> náhrady mezd </t>
  </si>
  <si>
    <t xml:space="preserve"> prémie a odměny </t>
  </si>
  <si>
    <t xml:space="preserve"> příplatky celkem </t>
  </si>
  <si>
    <t xml:space="preserve"> v tom:osobní příplatky </t>
  </si>
  <si>
    <t xml:space="preserve">Průměrná měsíční mzda </t>
  </si>
  <si>
    <t xml:space="preserve">Měsíční výše tarifních platů (v Kč) přepočtených na úvazky stanovených ke dni  </t>
  </si>
  <si>
    <t>Mzdy     ( v Kč)</t>
  </si>
  <si>
    <t>název organizace:</t>
  </si>
  <si>
    <t>odpisy nemovitého majetku</t>
  </si>
  <si>
    <t>Výpočet účetních odpisů za majetek zřizovatele předaný k hospodaření příspěvkové organizaci</t>
  </si>
  <si>
    <t>stanovené zřizovatelem</t>
  </si>
  <si>
    <t>prodaný majetek</t>
  </si>
  <si>
    <t>pokuty, penále a úroky z prodlení</t>
  </si>
  <si>
    <t>seskup. 56 celkem</t>
  </si>
  <si>
    <t>ostatní finanční náklady</t>
  </si>
  <si>
    <t>552-554</t>
  </si>
  <si>
    <t>spotřeba jiných neskladovatelných dodávek</t>
  </si>
  <si>
    <t>532-9</t>
  </si>
  <si>
    <t>prodaný materiál</t>
  </si>
  <si>
    <t>60-66</t>
  </si>
  <si>
    <t>výnosy z činnosti včetně finančních celkem(bez účtu 648)</t>
  </si>
  <si>
    <t>671-3,4</t>
  </si>
  <si>
    <t xml:space="preserve">Schválený rozpočet  </t>
  </si>
  <si>
    <t>Očekávaná skutečnost</t>
  </si>
  <si>
    <t>poř.č.</t>
  </si>
  <si>
    <t>použití finančních fondů do rozpočtu</t>
  </si>
  <si>
    <t>příspěvky a dotace od jiných ÚSC</t>
  </si>
  <si>
    <t>ostatní příspěvky a dotace</t>
  </si>
  <si>
    <t>sestavil:</t>
  </si>
  <si>
    <t>plánovaná tvorba fondu celkem</t>
  </si>
  <si>
    <t xml:space="preserve">plánované užití RF </t>
  </si>
  <si>
    <t xml:space="preserve">plánovaná tvorba IF </t>
  </si>
  <si>
    <t>plánované užití IF</t>
  </si>
  <si>
    <t>ostatní náklady z činnosti</t>
  </si>
  <si>
    <t>tvorba a zúčtování rezerv a opravných položek</t>
  </si>
  <si>
    <t>náklady z vyřazených pohledávek</t>
  </si>
  <si>
    <t>náklady z drobného dlouhodobého majetku</t>
  </si>
  <si>
    <t>odpisová skupina I.</t>
  </si>
  <si>
    <t>odpisová skupina II.</t>
  </si>
  <si>
    <t>odpisová skupina III.</t>
  </si>
  <si>
    <t>odpisová skupina IV.</t>
  </si>
  <si>
    <t>odpisová skupina V.</t>
  </si>
  <si>
    <t>odpisová skupina VI.</t>
  </si>
  <si>
    <t>odpisová skupina VII.</t>
  </si>
  <si>
    <r>
      <t xml:space="preserve">celkem za majetek zřizovatele </t>
    </r>
    <r>
      <rPr>
        <sz val="8"/>
        <rFont val="Arial"/>
        <family val="2"/>
        <charset val="238"/>
      </rPr>
      <t>(ř.1 + ř.7)</t>
    </r>
  </si>
  <si>
    <r>
      <t xml:space="preserve">celkem za majetek vlastní </t>
    </r>
    <r>
      <rPr>
        <sz val="8"/>
        <rFont val="Arial"/>
        <family val="2"/>
        <charset val="238"/>
      </rPr>
      <t>(ř.14 + ř.20)</t>
    </r>
  </si>
  <si>
    <r>
      <t xml:space="preserve">Celkem odpisy za organizaci  </t>
    </r>
    <r>
      <rPr>
        <sz val="10"/>
        <rFont val="Arial"/>
        <family val="2"/>
        <charset val="238"/>
      </rPr>
      <t>( ř.13 + ř.26 )</t>
    </r>
  </si>
  <si>
    <t>Výsledek hospodaření</t>
  </si>
  <si>
    <t xml:space="preserve">název organizace:                                                                                                                                            </t>
  </si>
  <si>
    <t xml:space="preserve">sídlo organizace:      </t>
  </si>
  <si>
    <t>datum a podpis:</t>
  </si>
  <si>
    <t>ředitel PO:</t>
  </si>
  <si>
    <t>Příspěvková organizace statutárního města Liberec</t>
  </si>
  <si>
    <t>financovaných z rozpočtu příspěvkové organizace</t>
  </si>
  <si>
    <t xml:space="preserve"> CELKEM</t>
  </si>
  <si>
    <t>financované z rozpočtu organizace</t>
  </si>
  <si>
    <t xml:space="preserve">financované z fondů organizace </t>
  </si>
  <si>
    <t>CELKEM</t>
  </si>
  <si>
    <t>financovaných z rozpočtu zřizovatele</t>
  </si>
  <si>
    <t>financované z rozpočtu zřizovatele</t>
  </si>
  <si>
    <t>věcný obsah **)</t>
  </si>
  <si>
    <t>(podléhá případným změnám nebo úpravám v průběhu roku dle finančních možností a strategických rozhodnutí zřizovatele)</t>
  </si>
  <si>
    <t>v Kč</t>
  </si>
  <si>
    <t>Fondy organizace (v Kč)</t>
  </si>
  <si>
    <r>
      <t xml:space="preserve">příspěvek na </t>
    </r>
    <r>
      <rPr>
        <b/>
        <sz val="9"/>
        <rFont val="Arial CE"/>
        <charset val="238"/>
      </rPr>
      <t>provoz</t>
    </r>
    <r>
      <rPr>
        <sz val="9"/>
        <rFont val="Arial CE"/>
        <family val="2"/>
        <charset val="238"/>
      </rPr>
      <t xml:space="preserve"> od zřizovatele</t>
    </r>
  </si>
  <si>
    <r>
      <t xml:space="preserve">příspěvek na </t>
    </r>
    <r>
      <rPr>
        <b/>
        <sz val="9"/>
        <rFont val="Arial CE"/>
        <charset val="238"/>
      </rPr>
      <t>odpisy</t>
    </r>
    <r>
      <rPr>
        <sz val="9"/>
        <rFont val="Arial CE"/>
        <family val="2"/>
        <charset val="238"/>
      </rPr>
      <t xml:space="preserve"> od zřizovatele</t>
    </r>
  </si>
  <si>
    <r>
      <rPr>
        <b/>
        <sz val="9"/>
        <rFont val="Arial CE"/>
        <charset val="238"/>
      </rPr>
      <t>účelové příspěvky</t>
    </r>
    <r>
      <rPr>
        <sz val="9"/>
        <rFont val="Arial CE"/>
        <family val="2"/>
        <charset val="238"/>
      </rPr>
      <t xml:space="preserve"> od zřizovatele </t>
    </r>
  </si>
  <si>
    <t xml:space="preserve"> na provozní náklady [písm.a) a b),odst.3,§30 Zákona č. 250/2000Sb]</t>
  </si>
  <si>
    <t xml:space="preserve"> ostatní použití [písm. c) a d),odst.3,§30 Zákona č. 250/2000Sb]</t>
  </si>
  <si>
    <t xml:space="preserve"> na opravy a údržbu nemov.maj.[písm. d),odst.2,§31 Zákona č. 250/2000]</t>
  </si>
  <si>
    <t>Návrh rozpočtu organizace na rok 2025</t>
  </si>
  <si>
    <t>1. POLOŽKOVÝ ROZPOČET  2025</t>
  </si>
  <si>
    <t>Návrh rozpočtu na rok 2025</t>
  </si>
  <si>
    <t>Změna proti rozpočtu 2024</t>
  </si>
  <si>
    <r>
      <t xml:space="preserve">příspěvek na </t>
    </r>
    <r>
      <rPr>
        <b/>
        <sz val="9"/>
        <rFont val="Arial CE"/>
        <charset val="238"/>
      </rPr>
      <t>energie</t>
    </r>
    <r>
      <rPr>
        <sz val="9"/>
        <rFont val="Arial CE"/>
        <family val="2"/>
        <charset val="238"/>
      </rPr>
      <t xml:space="preserve"> od zřizovatele</t>
    </r>
  </si>
  <si>
    <t>2A. PLÁN OPRAV A INVESTIC ORGANIZACE NA ROK 2025</t>
  </si>
  <si>
    <t>2B. PLÁN OPRAV A INVESTIC ORGANIZACE NA ROK 2025</t>
  </si>
  <si>
    <t>3. ODPISOVÝ PLÁN ORGANIZACE NA ROK 2025</t>
  </si>
  <si>
    <t>4.  PRACOVNÍCI A MZDY, FONDY 2025</t>
  </si>
  <si>
    <t>skut. r. 2023</t>
  </si>
  <si>
    <t>očekávaná skuteč. r. 2024</t>
  </si>
  <si>
    <t>plán r. 2025</t>
  </si>
  <si>
    <t>31. 12. 2024</t>
  </si>
  <si>
    <t>30. 6. 2025</t>
  </si>
  <si>
    <t>očekávaný stav rezervního fondu (RF) celkem k 1. 1. 2025</t>
  </si>
  <si>
    <t>očekávaný stav rezervního fondu (RF) celkem k 31. 12. 2025</t>
  </si>
  <si>
    <t>očekávaný stav investičního (IF) k 1. 1. 2025</t>
  </si>
  <si>
    <t>očekávaný stav investičního fondu (IF) k 31. 12. 2025</t>
  </si>
  <si>
    <t>Altán - stavební část projektu</t>
  </si>
  <si>
    <t>opravy movitý majetek (sekačka, mobily,….)</t>
  </si>
  <si>
    <t>oprava výtahů nad rámec záruky</t>
  </si>
  <si>
    <t>oprava a údržba areálu (údržba + neuznané reklamace)</t>
  </si>
  <si>
    <t>oprava EPS + EZS (nad rámec záruky)</t>
  </si>
  <si>
    <t>oprava, údržba VW</t>
  </si>
  <si>
    <t>oprava, údržba Maxík (2x30.000,-)</t>
  </si>
  <si>
    <t>Komunitní středisko KONTAKT Liberec s.r.o.</t>
  </si>
  <si>
    <t>U Tiskárny 81/1, 460 05  Liberec V - Kristiánov</t>
  </si>
  <si>
    <t>Ing. Mirka Kolářová</t>
  </si>
  <si>
    <t>Bc. Michael Dufek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</si>
</sst>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46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u/>
      <sz val="10"/>
      <name val="Arial CE"/>
      <family val="2"/>
      <charset val="238"/>
    </font>
    <font>
      <sz val="9"/>
      <name val="Arial CE"/>
      <family val="2"/>
      <charset val="238"/>
    </font>
    <font>
      <u/>
      <sz val="10"/>
      <name val="Arial CE"/>
      <family val="2"/>
      <charset val="238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 CE"/>
      <family val="2"/>
      <charset val="238"/>
    </font>
    <font>
      <b/>
      <sz val="12"/>
      <color indexed="10"/>
      <name val="Arial CE"/>
      <family val="2"/>
      <charset val="238"/>
    </font>
    <font>
      <b/>
      <sz val="9"/>
      <name val="Arial CE"/>
      <family val="2"/>
      <charset val="238"/>
    </font>
    <font>
      <sz val="12"/>
      <name val="Arial CE"/>
      <family val="2"/>
      <charset val="238"/>
    </font>
    <font>
      <b/>
      <i/>
      <sz val="12"/>
      <name val="Arial CE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sz val="9"/>
      <name val="Arial"/>
      <family val="2"/>
      <charset val="238"/>
    </font>
    <font>
      <u/>
      <sz val="9"/>
      <name val="Arial CE"/>
      <family val="2"/>
      <charset val="238"/>
    </font>
    <font>
      <b/>
      <i/>
      <sz val="9"/>
      <name val="Arial CE"/>
      <family val="2"/>
      <charset val="238"/>
    </font>
    <font>
      <b/>
      <sz val="10"/>
      <name val="Arial CE"/>
      <charset val="238"/>
    </font>
    <font>
      <b/>
      <sz val="9"/>
      <name val="Arial"/>
      <family val="2"/>
      <charset val="238"/>
    </font>
    <font>
      <b/>
      <sz val="9"/>
      <name val="Arial CE"/>
      <charset val="238"/>
    </font>
    <font>
      <sz val="9"/>
      <name val="Arial CE"/>
      <charset val="238"/>
    </font>
    <font>
      <b/>
      <sz val="8"/>
      <name val="Arial CE"/>
      <charset val="238"/>
    </font>
    <font>
      <i/>
      <sz val="9"/>
      <name val="Arial CE"/>
      <charset val="238"/>
    </font>
    <font>
      <b/>
      <i/>
      <sz val="11"/>
      <name val="Arial CE"/>
      <charset val="238"/>
    </font>
    <font>
      <b/>
      <i/>
      <sz val="11"/>
      <name val="Arial CE"/>
      <family val="2"/>
      <charset val="238"/>
    </font>
    <font>
      <b/>
      <u/>
      <sz val="10"/>
      <name val="Arial"/>
      <family val="2"/>
      <charset val="238"/>
    </font>
    <font>
      <sz val="14"/>
      <name val="Arial CE"/>
      <charset val="238"/>
    </font>
    <font>
      <b/>
      <i/>
      <u/>
      <sz val="14"/>
      <name val="Arial CE"/>
      <charset val="238"/>
    </font>
    <font>
      <b/>
      <i/>
      <sz val="16"/>
      <name val="Arial CE"/>
      <charset val="238"/>
    </font>
    <font>
      <i/>
      <sz val="10"/>
      <name val="Arial CE"/>
      <charset val="238"/>
    </font>
    <font>
      <b/>
      <i/>
      <u/>
      <sz val="10"/>
      <name val="Arial CE"/>
      <charset val="238"/>
    </font>
    <font>
      <i/>
      <sz val="14"/>
      <name val="Arial CE"/>
      <charset val="238"/>
    </font>
    <font>
      <i/>
      <sz val="8.5"/>
      <name val="Arial CE"/>
      <charset val="238"/>
    </font>
    <font>
      <b/>
      <sz val="8.5"/>
      <name val="Arial CE"/>
      <charset val="238"/>
    </font>
    <font>
      <sz val="10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 diagonalUp="1">
      <left style="double">
        <color indexed="64"/>
      </left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dashed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dashed">
        <color indexed="64"/>
      </bottom>
      <diagonal/>
    </border>
    <border>
      <left/>
      <right/>
      <top style="thick">
        <color indexed="64"/>
      </top>
      <bottom style="dashed">
        <color indexed="64"/>
      </bottom>
      <diagonal/>
    </border>
    <border>
      <left/>
      <right style="medium">
        <color indexed="64"/>
      </right>
      <top style="thick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466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0" fontId="7" fillId="0" borderId="0" xfId="1"/>
    <xf numFmtId="0" fontId="10" fillId="0" borderId="1" xfId="1" applyFont="1" applyBorder="1" applyAlignment="1">
      <alignment horizontal="center"/>
    </xf>
    <xf numFmtId="0" fontId="10" fillId="0" borderId="2" xfId="1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10" fillId="0" borderId="4" xfId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5" xfId="0" applyFont="1" applyBorder="1"/>
    <xf numFmtId="0" fontId="8" fillId="0" borderId="0" xfId="1" applyFont="1" applyAlignment="1">
      <alignment horizontal="left" vertical="center"/>
    </xf>
    <xf numFmtId="0" fontId="13" fillId="0" borderId="0" xfId="0" applyFont="1"/>
    <xf numFmtId="0" fontId="21" fillId="0" borderId="0" xfId="0" applyFont="1"/>
    <xf numFmtId="0" fontId="21" fillId="0" borderId="8" xfId="0" applyFont="1" applyBorder="1"/>
    <xf numFmtId="0" fontId="21" fillId="0" borderId="9" xfId="0" applyFont="1" applyBorder="1"/>
    <xf numFmtId="0" fontId="21" fillId="0" borderId="10" xfId="0" applyFont="1" applyBorder="1"/>
    <xf numFmtId="0" fontId="22" fillId="0" borderId="11" xfId="0" applyFont="1" applyBorder="1" applyAlignment="1">
      <alignment horizontal="left"/>
    </xf>
    <xf numFmtId="0" fontId="0" fillId="0" borderId="12" xfId="0" applyBorder="1"/>
    <xf numFmtId="0" fontId="0" fillId="0" borderId="13" xfId="0" applyBorder="1"/>
    <xf numFmtId="0" fontId="23" fillId="0" borderId="12" xfId="0" applyFont="1" applyBorder="1"/>
    <xf numFmtId="0" fontId="18" fillId="0" borderId="12" xfId="0" applyFont="1" applyBorder="1"/>
    <xf numFmtId="0" fontId="18" fillId="0" borderId="13" xfId="0" applyFont="1" applyBorder="1"/>
    <xf numFmtId="0" fontId="21" fillId="0" borderId="14" xfId="0" applyFont="1" applyBorder="1"/>
    <xf numFmtId="0" fontId="24" fillId="0" borderId="12" xfId="0" applyFont="1" applyBorder="1"/>
    <xf numFmtId="0" fontId="24" fillId="0" borderId="15" xfId="0" applyFont="1" applyBorder="1" applyAlignment="1">
      <alignment horizontal="left"/>
    </xf>
    <xf numFmtId="0" fontId="21" fillId="0" borderId="16" xfId="0" applyFont="1" applyBorder="1"/>
    <xf numFmtId="0" fontId="0" fillId="0" borderId="16" xfId="0" applyBorder="1"/>
    <xf numFmtId="0" fontId="0" fillId="0" borderId="17" xfId="0" applyBorder="1"/>
    <xf numFmtId="0" fontId="21" fillId="0" borderId="18" xfId="0" applyFont="1" applyBorder="1"/>
    <xf numFmtId="0" fontId="0" fillId="0" borderId="18" xfId="0" applyBorder="1"/>
    <xf numFmtId="0" fontId="0" fillId="0" borderId="19" xfId="0" applyBorder="1"/>
    <xf numFmtId="3" fontId="7" fillId="0" borderId="20" xfId="1" applyNumberFormat="1" applyBorder="1"/>
    <xf numFmtId="0" fontId="10" fillId="0" borderId="22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 wrapText="1"/>
    </xf>
    <xf numFmtId="3" fontId="16" fillId="0" borderId="23" xfId="1" applyNumberFormat="1" applyFont="1" applyBorder="1" applyAlignment="1">
      <alignment horizontal="center"/>
    </xf>
    <xf numFmtId="3" fontId="17" fillId="0" borderId="23" xfId="1" applyNumberFormat="1" applyFont="1" applyBorder="1" applyAlignment="1">
      <alignment horizontal="center"/>
    </xf>
    <xf numFmtId="0" fontId="26" fillId="0" borderId="0" xfId="0" applyFont="1"/>
    <xf numFmtId="0" fontId="6" fillId="0" borderId="24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6" fillId="0" borderId="27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0" fillId="0" borderId="25" xfId="0" applyBorder="1" applyAlignment="1">
      <alignment horizontal="left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0" fillId="0" borderId="31" xfId="0" applyBorder="1"/>
    <xf numFmtId="0" fontId="27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0" fontId="21" fillId="0" borderId="34" xfId="0" applyFont="1" applyBorder="1"/>
    <xf numFmtId="0" fontId="21" fillId="0" borderId="35" xfId="0" applyFont="1" applyBorder="1"/>
    <xf numFmtId="0" fontId="13" fillId="0" borderId="0" xfId="0" applyFont="1" applyProtection="1">
      <protection locked="0"/>
    </xf>
    <xf numFmtId="3" fontId="30" fillId="0" borderId="21" xfId="0" applyNumberFormat="1" applyFont="1" applyBorder="1" applyAlignment="1">
      <alignment horizontal="right"/>
    </xf>
    <xf numFmtId="0" fontId="0" fillId="0" borderId="36" xfId="0" applyBorder="1" applyAlignment="1">
      <alignment horizontal="left" vertical="center"/>
    </xf>
    <xf numFmtId="0" fontId="7" fillId="0" borderId="0" xfId="1" applyAlignment="1" applyProtection="1">
      <alignment horizontal="center"/>
      <protection locked="0"/>
    </xf>
    <xf numFmtId="0" fontId="9" fillId="0" borderId="0" xfId="1" applyFont="1" applyProtection="1">
      <protection locked="0"/>
    </xf>
    <xf numFmtId="0" fontId="6" fillId="0" borderId="37" xfId="0" applyFont="1" applyBorder="1" applyAlignment="1">
      <alignment horizontal="left"/>
    </xf>
    <xf numFmtId="0" fontId="19" fillId="0" borderId="34" xfId="0" applyFont="1" applyBorder="1"/>
    <xf numFmtId="3" fontId="30" fillId="0" borderId="4" xfId="0" applyNumberFormat="1" applyFont="1" applyBorder="1" applyAlignment="1" applyProtection="1">
      <alignment horizontal="right"/>
      <protection locked="0"/>
    </xf>
    <xf numFmtId="0" fontId="6" fillId="0" borderId="38" xfId="0" applyFont="1" applyBorder="1" applyAlignment="1">
      <alignment horizontal="left"/>
    </xf>
    <xf numFmtId="3" fontId="13" fillId="0" borderId="28" xfId="0" applyNumberFormat="1" applyFont="1" applyBorder="1"/>
    <xf numFmtId="0" fontId="6" fillId="0" borderId="39" xfId="0" applyFont="1" applyBorder="1" applyAlignment="1">
      <alignment horizontal="left" vertical="center"/>
    </xf>
    <xf numFmtId="0" fontId="22" fillId="0" borderId="40" xfId="0" applyFont="1" applyBorder="1" applyAlignment="1">
      <alignment horizontal="left"/>
    </xf>
    <xf numFmtId="0" fontId="25" fillId="0" borderId="0" xfId="1" applyFont="1" applyAlignment="1" applyProtection="1">
      <alignment horizontal="left"/>
      <protection locked="0"/>
    </xf>
    <xf numFmtId="0" fontId="25" fillId="0" borderId="0" xfId="1" applyFont="1" applyProtection="1">
      <protection locked="0"/>
    </xf>
    <xf numFmtId="3" fontId="30" fillId="0" borderId="41" xfId="0" applyNumberFormat="1" applyFont="1" applyBorder="1" applyAlignment="1">
      <alignment horizontal="right"/>
    </xf>
    <xf numFmtId="0" fontId="28" fillId="0" borderId="0" xfId="0" applyFont="1" applyAlignment="1">
      <alignment horizontal="left" indent="2"/>
    </xf>
    <xf numFmtId="0" fontId="0" fillId="0" borderId="0" xfId="0" applyAlignment="1">
      <alignment horizontal="left" indent="2"/>
    </xf>
    <xf numFmtId="49" fontId="30" fillId="0" borderId="0" xfId="0" applyNumberFormat="1" applyFont="1"/>
    <xf numFmtId="49" fontId="0" fillId="0" borderId="0" xfId="0" applyNumberFormat="1"/>
    <xf numFmtId="3" fontId="30" fillId="0" borderId="4" xfId="0" applyNumberFormat="1" applyFont="1" applyBorder="1" applyAlignment="1">
      <alignment horizontal="right"/>
    </xf>
    <xf numFmtId="3" fontId="30" fillId="0" borderId="45" xfId="0" applyNumberFormat="1" applyFont="1" applyBorder="1" applyAlignment="1">
      <alignment horizontal="right"/>
    </xf>
    <xf numFmtId="3" fontId="33" fillId="0" borderId="7" xfId="0" applyNumberFormat="1" applyFont="1" applyBorder="1" applyAlignment="1">
      <alignment horizontal="right"/>
    </xf>
    <xf numFmtId="3" fontId="31" fillId="0" borderId="15" xfId="0" applyNumberFormat="1" applyFont="1" applyBorder="1" applyAlignment="1">
      <alignment horizontal="right"/>
    </xf>
    <xf numFmtId="3" fontId="33" fillId="0" borderId="46" xfId="0" applyNumberFormat="1" applyFont="1" applyBorder="1" applyAlignment="1">
      <alignment horizontal="right"/>
    </xf>
    <xf numFmtId="3" fontId="31" fillId="0" borderId="40" xfId="0" applyNumberFormat="1" applyFont="1" applyBorder="1" applyAlignment="1">
      <alignment horizontal="right"/>
    </xf>
    <xf numFmtId="3" fontId="33" fillId="0" borderId="47" xfId="0" applyNumberFormat="1" applyFont="1" applyBorder="1" applyAlignment="1">
      <alignment horizontal="right"/>
    </xf>
    <xf numFmtId="3" fontId="31" fillId="0" borderId="7" xfId="0" applyNumberFormat="1" applyFont="1" applyBorder="1" applyAlignment="1">
      <alignment horizontal="right"/>
    </xf>
    <xf numFmtId="3" fontId="33" fillId="0" borderId="7" xfId="0" applyNumberFormat="1" applyFont="1" applyBorder="1" applyAlignment="1" applyProtection="1">
      <alignment horizontal="right"/>
      <protection locked="0"/>
    </xf>
    <xf numFmtId="0" fontId="13" fillId="0" borderId="48" xfId="0" applyFont="1" applyBorder="1"/>
    <xf numFmtId="0" fontId="13" fillId="0" borderId="9" xfId="0" applyFont="1" applyBorder="1"/>
    <xf numFmtId="0" fontId="13" fillId="0" borderId="49" xfId="0" applyFont="1" applyBorder="1"/>
    <xf numFmtId="0" fontId="13" fillId="0" borderId="50" xfId="0" applyFont="1" applyBorder="1"/>
    <xf numFmtId="0" fontId="13" fillId="0" borderId="14" xfId="0" applyFont="1" applyBorder="1"/>
    <xf numFmtId="0" fontId="13" fillId="0" borderId="34" xfId="0" applyFont="1" applyBorder="1"/>
    <xf numFmtId="0" fontId="34" fillId="0" borderId="11" xfId="0" applyFont="1" applyBorder="1" applyAlignment="1">
      <alignment horizontal="left"/>
    </xf>
    <xf numFmtId="0" fontId="35" fillId="0" borderId="11" xfId="0" applyFont="1" applyBorder="1" applyAlignment="1">
      <alignment horizontal="left"/>
    </xf>
    <xf numFmtId="0" fontId="13" fillId="0" borderId="9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13" fillId="0" borderId="51" xfId="0" applyFont="1" applyBorder="1" applyAlignment="1">
      <alignment horizontal="left"/>
    </xf>
    <xf numFmtId="0" fontId="13" fillId="0" borderId="52" xfId="0" applyFont="1" applyBorder="1" applyAlignment="1">
      <alignment horizontal="left"/>
    </xf>
    <xf numFmtId="0" fontId="32" fillId="0" borderId="0" xfId="0" applyFont="1"/>
    <xf numFmtId="0" fontId="32" fillId="0" borderId="0" xfId="0" applyFont="1" applyProtection="1">
      <protection locked="0"/>
    </xf>
    <xf numFmtId="0" fontId="9" fillId="0" borderId="0" xfId="1" applyFont="1" applyAlignment="1" applyProtection="1">
      <alignment horizontal="right"/>
      <protection locked="0"/>
    </xf>
    <xf numFmtId="0" fontId="8" fillId="0" borderId="53" xfId="1" applyFont="1" applyBorder="1" applyAlignment="1">
      <alignment horizontal="left" indent="2"/>
    </xf>
    <xf numFmtId="0" fontId="0" fillId="0" borderId="53" xfId="0" applyBorder="1" applyAlignment="1">
      <alignment horizontal="left" indent="2"/>
    </xf>
    <xf numFmtId="0" fontId="29" fillId="0" borderId="53" xfId="1" applyFont="1" applyBorder="1"/>
    <xf numFmtId="0" fontId="4" fillId="0" borderId="0" xfId="0" applyFont="1" applyAlignment="1">
      <alignment horizontal="left" indent="2"/>
    </xf>
    <xf numFmtId="0" fontId="6" fillId="0" borderId="0" xfId="0" applyFont="1" applyAlignment="1">
      <alignment horizontal="left" indent="2"/>
    </xf>
    <xf numFmtId="0" fontId="0" fillId="0" borderId="54" xfId="0" applyBorder="1" applyAlignment="1">
      <alignment horizontal="left" vertical="center"/>
    </xf>
    <xf numFmtId="0" fontId="6" fillId="0" borderId="55" xfId="0" applyFont="1" applyBorder="1" applyAlignment="1">
      <alignment horizontal="left"/>
    </xf>
    <xf numFmtId="0" fontId="21" fillId="0" borderId="56" xfId="0" applyFont="1" applyBorder="1"/>
    <xf numFmtId="0" fontId="21" fillId="0" borderId="57" xfId="0" applyFont="1" applyBorder="1"/>
    <xf numFmtId="3" fontId="13" fillId="0" borderId="31" xfId="0" applyNumberFormat="1" applyFont="1" applyBorder="1"/>
    <xf numFmtId="3" fontId="31" fillId="0" borderId="21" xfId="0" applyNumberFormat="1" applyFont="1" applyBorder="1" applyAlignment="1">
      <alignment horizontal="right"/>
    </xf>
    <xf numFmtId="3" fontId="31" fillId="0" borderId="21" xfId="0" applyNumberFormat="1" applyFont="1" applyBorder="1" applyAlignment="1" applyProtection="1">
      <alignment horizontal="right"/>
      <protection locked="0"/>
    </xf>
    <xf numFmtId="3" fontId="31" fillId="0" borderId="58" xfId="0" applyNumberFormat="1" applyFont="1" applyBorder="1" applyAlignment="1">
      <alignment horizontal="right"/>
    </xf>
    <xf numFmtId="3" fontId="31" fillId="0" borderId="59" xfId="0" applyNumberFormat="1" applyFont="1" applyBorder="1" applyAlignment="1">
      <alignment horizontal="right"/>
    </xf>
    <xf numFmtId="3" fontId="25" fillId="2" borderId="60" xfId="1" applyNumberFormat="1" applyFont="1" applyFill="1" applyBorder="1" applyAlignment="1" applyProtection="1">
      <alignment horizontal="right"/>
      <protection locked="0"/>
    </xf>
    <xf numFmtId="3" fontId="25" fillId="2" borderId="62" xfId="1" applyNumberFormat="1" applyFont="1" applyFill="1" applyBorder="1" applyAlignment="1" applyProtection="1">
      <alignment horizontal="right"/>
      <protection locked="0"/>
    </xf>
    <xf numFmtId="3" fontId="25" fillId="2" borderId="64" xfId="1" applyNumberFormat="1" applyFont="1" applyFill="1" applyBorder="1" applyAlignment="1" applyProtection="1">
      <alignment horizontal="right"/>
      <protection locked="0"/>
    </xf>
    <xf numFmtId="3" fontId="33" fillId="2" borderId="70" xfId="0" applyNumberFormat="1" applyFont="1" applyFill="1" applyBorder="1" applyAlignment="1" applyProtection="1">
      <alignment horizontal="right"/>
      <protection locked="0"/>
    </xf>
    <xf numFmtId="3" fontId="30" fillId="2" borderId="32" xfId="0" applyNumberFormat="1" applyFont="1" applyFill="1" applyBorder="1" applyAlignment="1" applyProtection="1">
      <alignment horizontal="right"/>
      <protection locked="0"/>
    </xf>
    <xf numFmtId="3" fontId="13" fillId="2" borderId="38" xfId="0" applyNumberFormat="1" applyFont="1" applyFill="1" applyBorder="1" applyAlignment="1" applyProtection="1">
      <alignment horizontal="right"/>
      <protection locked="0"/>
    </xf>
    <xf numFmtId="3" fontId="33" fillId="2" borderId="67" xfId="0" applyNumberFormat="1" applyFont="1" applyFill="1" applyBorder="1" applyAlignment="1" applyProtection="1">
      <alignment horizontal="right"/>
      <protection locked="0"/>
    </xf>
    <xf numFmtId="3" fontId="30" fillId="2" borderId="28" xfId="0" applyNumberFormat="1" applyFont="1" applyFill="1" applyBorder="1" applyAlignment="1" applyProtection="1">
      <alignment horizontal="right"/>
      <protection locked="0"/>
    </xf>
    <xf numFmtId="3" fontId="30" fillId="2" borderId="31" xfId="0" applyNumberFormat="1" applyFont="1" applyFill="1" applyBorder="1" applyAlignment="1" applyProtection="1">
      <alignment horizontal="right"/>
      <protection locked="0"/>
    </xf>
    <xf numFmtId="3" fontId="30" fillId="2" borderId="33" xfId="0" applyNumberFormat="1" applyFont="1" applyFill="1" applyBorder="1" applyAlignment="1" applyProtection="1">
      <alignment horizontal="right"/>
      <protection locked="0"/>
    </xf>
    <xf numFmtId="3" fontId="33" fillId="2" borderId="72" xfId="0" applyNumberFormat="1" applyFont="1" applyFill="1" applyBorder="1" applyAlignment="1" applyProtection="1">
      <alignment horizontal="right"/>
      <protection locked="0"/>
    </xf>
    <xf numFmtId="3" fontId="33" fillId="2" borderId="69" xfId="0" applyNumberFormat="1" applyFont="1" applyFill="1" applyBorder="1" applyAlignment="1" applyProtection="1">
      <alignment horizontal="right"/>
      <protection locked="0"/>
    </xf>
    <xf numFmtId="3" fontId="13" fillId="2" borderId="54" xfId="0" applyNumberFormat="1" applyFont="1" applyFill="1" applyBorder="1" applyAlignment="1" applyProtection="1">
      <alignment horizontal="right"/>
      <protection locked="0"/>
    </xf>
    <xf numFmtId="3" fontId="33" fillId="2" borderId="66" xfId="0" applyNumberFormat="1" applyFont="1" applyFill="1" applyBorder="1" applyAlignment="1" applyProtection="1">
      <alignment horizontal="right"/>
      <protection locked="0"/>
    </xf>
    <xf numFmtId="3" fontId="30" fillId="2" borderId="30" xfId="0" applyNumberFormat="1" applyFont="1" applyFill="1" applyBorder="1" applyAlignment="1" applyProtection="1">
      <alignment horizontal="right"/>
      <protection locked="0"/>
    </xf>
    <xf numFmtId="3" fontId="30" fillId="2" borderId="74" xfId="0" applyNumberFormat="1" applyFont="1" applyFill="1" applyBorder="1" applyAlignment="1" applyProtection="1">
      <alignment horizontal="right"/>
      <protection locked="0"/>
    </xf>
    <xf numFmtId="3" fontId="33" fillId="2" borderId="75" xfId="0" applyNumberFormat="1" applyFont="1" applyFill="1" applyBorder="1" applyAlignment="1" applyProtection="1">
      <alignment horizontal="right"/>
      <protection locked="0"/>
    </xf>
    <xf numFmtId="3" fontId="30" fillId="2" borderId="29" xfId="0" applyNumberFormat="1" applyFont="1" applyFill="1" applyBorder="1" applyAlignment="1" applyProtection="1">
      <alignment horizontal="right"/>
      <protection locked="0"/>
    </xf>
    <xf numFmtId="3" fontId="30" fillId="2" borderId="21" xfId="0" applyNumberFormat="1" applyFont="1" applyFill="1" applyBorder="1" applyAlignment="1" applyProtection="1">
      <alignment horizontal="right"/>
      <protection locked="0"/>
    </xf>
    <xf numFmtId="3" fontId="33" fillId="2" borderId="76" xfId="0" applyNumberFormat="1" applyFont="1" applyFill="1" applyBorder="1" applyAlignment="1" applyProtection="1">
      <alignment horizontal="right"/>
      <protection locked="0"/>
    </xf>
    <xf numFmtId="3" fontId="30" fillId="2" borderId="77" xfId="0" applyNumberFormat="1" applyFont="1" applyFill="1" applyBorder="1" applyAlignment="1" applyProtection="1">
      <alignment horizontal="right"/>
      <protection locked="0"/>
    </xf>
    <xf numFmtId="3" fontId="13" fillId="0" borderId="32" xfId="0" applyNumberFormat="1" applyFont="1" applyBorder="1" applyAlignment="1">
      <alignment horizontal="right"/>
    </xf>
    <xf numFmtId="0" fontId="9" fillId="0" borderId="0" xfId="1" applyFont="1" applyAlignment="1" applyProtection="1">
      <alignment horizontal="left"/>
      <protection locked="0"/>
    </xf>
    <xf numFmtId="0" fontId="14" fillId="0" borderId="0" xfId="0" applyFont="1"/>
    <xf numFmtId="0" fontId="10" fillId="0" borderId="60" xfId="1" applyFont="1" applyBorder="1" applyAlignment="1">
      <alignment horizontal="center"/>
    </xf>
    <xf numFmtId="0" fontId="10" fillId="0" borderId="62" xfId="1" applyFont="1" applyBorder="1" applyAlignment="1">
      <alignment horizontal="center"/>
    </xf>
    <xf numFmtId="0" fontId="10" fillId="0" borderId="64" xfId="1" applyFont="1" applyBorder="1" applyAlignment="1">
      <alignment horizontal="center"/>
    </xf>
    <xf numFmtId="0" fontId="9" fillId="0" borderId="81" xfId="1" applyFont="1" applyBorder="1" applyAlignment="1">
      <alignment horizontal="center" vertical="center" wrapText="1"/>
    </xf>
    <xf numFmtId="3" fontId="25" fillId="2" borderId="82" xfId="1" applyNumberFormat="1" applyFont="1" applyFill="1" applyBorder="1" applyAlignment="1" applyProtection="1">
      <alignment horizontal="right"/>
      <protection locked="0"/>
    </xf>
    <xf numFmtId="0" fontId="9" fillId="0" borderId="4" xfId="1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7" fillId="0" borderId="86" xfId="0" applyFont="1" applyBorder="1" applyAlignment="1">
      <alignment horizontal="center"/>
    </xf>
    <xf numFmtId="0" fontId="7" fillId="0" borderId="87" xfId="0" applyFont="1" applyBorder="1" applyAlignment="1">
      <alignment horizontal="center"/>
    </xf>
    <xf numFmtId="0" fontId="7" fillId="0" borderId="90" xfId="0" applyFont="1" applyBorder="1" applyAlignment="1">
      <alignment horizontal="center"/>
    </xf>
    <xf numFmtId="0" fontId="29" fillId="0" borderId="0" xfId="0" applyFont="1"/>
    <xf numFmtId="0" fontId="25" fillId="1" borderId="91" xfId="0" applyFont="1" applyFill="1" applyBorder="1"/>
    <xf numFmtId="4" fontId="25" fillId="1" borderId="92" xfId="0" applyNumberFormat="1" applyFont="1" applyFill="1" applyBorder="1"/>
    <xf numFmtId="4" fontId="25" fillId="1" borderId="93" xfId="0" applyNumberFormat="1" applyFont="1" applyFill="1" applyBorder="1"/>
    <xf numFmtId="0" fontId="7" fillId="0" borderId="3" xfId="0" applyFont="1" applyBorder="1" applyAlignment="1">
      <alignment horizontal="center"/>
    </xf>
    <xf numFmtId="0" fontId="7" fillId="0" borderId="96" xfId="0" applyFont="1" applyBorder="1" applyAlignment="1">
      <alignment horizontal="center"/>
    </xf>
    <xf numFmtId="0" fontId="25" fillId="0" borderId="97" xfId="0" applyFont="1" applyBorder="1"/>
    <xf numFmtId="0" fontId="25" fillId="0" borderId="0" xfId="0" applyFont="1"/>
    <xf numFmtId="3" fontId="25" fillId="0" borderId="0" xfId="0" applyNumberFormat="1" applyFont="1"/>
    <xf numFmtId="49" fontId="29" fillId="0" borderId="98" xfId="0" applyNumberFormat="1" applyFont="1" applyBorder="1" applyAlignment="1">
      <alignment horizontal="center"/>
    </xf>
    <xf numFmtId="49" fontId="29" fillId="0" borderId="99" xfId="0" applyNumberFormat="1" applyFont="1" applyBorder="1" applyAlignment="1">
      <alignment horizontal="center"/>
    </xf>
    <xf numFmtId="49" fontId="29" fillId="0" borderId="37" xfId="0" applyNumberFormat="1" applyFont="1" applyBorder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center"/>
    </xf>
    <xf numFmtId="3" fontId="8" fillId="0" borderId="0" xfId="0" applyNumberFormat="1" applyFont="1"/>
    <xf numFmtId="0" fontId="10" fillId="0" borderId="0" xfId="0" applyFont="1" applyProtection="1">
      <protection locked="0"/>
    </xf>
    <xf numFmtId="0" fontId="25" fillId="0" borderId="100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101" xfId="0" applyFont="1" applyBorder="1" applyAlignment="1">
      <alignment horizontal="center"/>
    </xf>
    <xf numFmtId="0" fontId="25" fillId="0" borderId="102" xfId="0" applyFont="1" applyBorder="1" applyAlignment="1">
      <alignment horizontal="center"/>
    </xf>
    <xf numFmtId="0" fontId="25" fillId="0" borderId="42" xfId="0" applyFont="1" applyBorder="1" applyAlignment="1">
      <alignment horizontal="center"/>
    </xf>
    <xf numFmtId="0" fontId="7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2" fillId="0" borderId="0" xfId="2" applyFont="1"/>
    <xf numFmtId="0" fontId="6" fillId="0" borderId="0" xfId="2" applyFont="1" applyAlignment="1">
      <alignment horizontal="left"/>
    </xf>
    <xf numFmtId="0" fontId="3" fillId="0" borderId="0" xfId="2" applyFont="1" applyAlignment="1">
      <alignment horizontal="left"/>
    </xf>
    <xf numFmtId="0" fontId="6" fillId="0" borderId="0" xfId="2" applyFont="1"/>
    <xf numFmtId="0" fontId="37" fillId="0" borderId="0" xfId="0" applyFont="1"/>
    <xf numFmtId="0" fontId="40" fillId="0" borderId="0" xfId="2" applyFont="1" applyAlignment="1">
      <alignment horizontal="left" vertical="center"/>
    </xf>
    <xf numFmtId="0" fontId="40" fillId="0" borderId="0" xfId="2" applyFont="1"/>
    <xf numFmtId="0" fontId="40" fillId="0" borderId="0" xfId="0" applyFont="1"/>
    <xf numFmtId="0" fontId="41" fillId="0" borderId="0" xfId="0" applyFont="1"/>
    <xf numFmtId="0" fontId="34" fillId="2" borderId="0" xfId="2" applyFont="1" applyFill="1" applyAlignment="1">
      <alignment horizontal="left" vertical="center"/>
    </xf>
    <xf numFmtId="0" fontId="40" fillId="2" borderId="0" xfId="2" applyFont="1" applyFill="1"/>
    <xf numFmtId="0" fontId="42" fillId="0" borderId="0" xfId="0" applyFont="1"/>
    <xf numFmtId="0" fontId="40" fillId="0" borderId="0" xfId="0" applyFont="1" applyAlignment="1">
      <alignment horizontal="left"/>
    </xf>
    <xf numFmtId="14" fontId="40" fillId="0" borderId="0" xfId="0" applyNumberFormat="1" applyFont="1" applyAlignment="1">
      <alignment horizontal="left"/>
    </xf>
    <xf numFmtId="0" fontId="40" fillId="2" borderId="0" xfId="0" applyFont="1" applyFill="1" applyAlignment="1">
      <alignment horizontal="left"/>
    </xf>
    <xf numFmtId="14" fontId="40" fillId="2" borderId="0" xfId="0" applyNumberFormat="1" applyFont="1" applyFill="1" applyAlignment="1">
      <alignment horizontal="left"/>
    </xf>
    <xf numFmtId="0" fontId="5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4" fontId="7" fillId="0" borderId="0" xfId="1" applyNumberFormat="1" applyProtection="1">
      <protection locked="0"/>
    </xf>
    <xf numFmtId="14" fontId="25" fillId="0" borderId="0" xfId="1" applyNumberFormat="1" applyFont="1" applyProtection="1">
      <protection locked="0"/>
    </xf>
    <xf numFmtId="0" fontId="7" fillId="2" borderId="0" xfId="1" applyFill="1" applyProtection="1">
      <protection locked="0"/>
    </xf>
    <xf numFmtId="3" fontId="5" fillId="2" borderId="25" xfId="0" applyNumberFormat="1" applyFont="1" applyFill="1" applyBorder="1" applyAlignment="1">
      <alignment horizontal="right"/>
    </xf>
    <xf numFmtId="3" fontId="5" fillId="2" borderId="67" xfId="0" applyNumberFormat="1" applyFont="1" applyFill="1" applyBorder="1" applyAlignment="1">
      <alignment horizontal="right"/>
    </xf>
    <xf numFmtId="3" fontId="5" fillId="2" borderId="30" xfId="0" applyNumberFormat="1" applyFont="1" applyFill="1" applyBorder="1" applyAlignment="1">
      <alignment horizontal="right"/>
    </xf>
    <xf numFmtId="3" fontId="5" fillId="2" borderId="28" xfId="0" applyNumberFormat="1" applyFont="1" applyFill="1" applyBorder="1" applyAlignment="1">
      <alignment horizontal="right"/>
    </xf>
    <xf numFmtId="3" fontId="5" fillId="2" borderId="29" xfId="0" applyNumberFormat="1" applyFont="1" applyFill="1" applyBorder="1" applyAlignment="1">
      <alignment horizontal="right"/>
    </xf>
    <xf numFmtId="3" fontId="3" fillId="2" borderId="25" xfId="0" applyNumberFormat="1" applyFont="1" applyFill="1" applyBorder="1" applyAlignment="1">
      <alignment horizontal="right"/>
    </xf>
    <xf numFmtId="3" fontId="3" fillId="2" borderId="67" xfId="0" applyNumberFormat="1" applyFont="1" applyFill="1" applyBorder="1" applyAlignment="1">
      <alignment horizontal="right"/>
    </xf>
    <xf numFmtId="3" fontId="3" fillId="2" borderId="68" xfId="0" applyNumberFormat="1" applyFont="1" applyFill="1" applyBorder="1" applyAlignment="1">
      <alignment horizontal="right"/>
    </xf>
    <xf numFmtId="3" fontId="3" fillId="2" borderId="69" xfId="0" applyNumberFormat="1" applyFont="1" applyFill="1" applyBorder="1" applyAlignment="1">
      <alignment horizontal="right"/>
    </xf>
    <xf numFmtId="3" fontId="5" fillId="2" borderId="33" xfId="0" applyNumberFormat="1" applyFont="1" applyFill="1" applyBorder="1" applyAlignment="1">
      <alignment horizontal="right"/>
    </xf>
    <xf numFmtId="3" fontId="5" fillId="0" borderId="4" xfId="0" applyNumberFormat="1" applyFont="1" applyBorder="1" applyAlignment="1">
      <alignment horizontal="right"/>
    </xf>
    <xf numFmtId="3" fontId="5" fillId="0" borderId="21" xfId="0" applyNumberFormat="1" applyFont="1" applyBorder="1" applyAlignment="1">
      <alignment horizontal="right"/>
    </xf>
    <xf numFmtId="3" fontId="16" fillId="0" borderId="6" xfId="1" applyNumberFormat="1" applyFont="1" applyBorder="1" applyAlignment="1">
      <alignment horizontal="right"/>
    </xf>
    <xf numFmtId="3" fontId="16" fillId="2" borderId="60" xfId="1" applyNumberFormat="1" applyFont="1" applyFill="1" applyBorder="1" applyAlignment="1" applyProtection="1">
      <alignment horizontal="right"/>
      <protection locked="0"/>
    </xf>
    <xf numFmtId="3" fontId="16" fillId="2" borderId="61" xfId="1" applyNumberFormat="1" applyFont="1" applyFill="1" applyBorder="1" applyAlignment="1" applyProtection="1">
      <alignment horizontal="right"/>
      <protection locked="0"/>
    </xf>
    <xf numFmtId="3" fontId="16" fillId="2" borderId="62" xfId="1" applyNumberFormat="1" applyFont="1" applyFill="1" applyBorder="1" applyAlignment="1" applyProtection="1">
      <alignment horizontal="right"/>
      <protection locked="0"/>
    </xf>
    <xf numFmtId="3" fontId="16" fillId="2" borderId="63" xfId="1" applyNumberFormat="1" applyFont="1" applyFill="1" applyBorder="1" applyAlignment="1" applyProtection="1">
      <alignment horizontal="right"/>
      <protection locked="0"/>
    </xf>
    <xf numFmtId="3" fontId="16" fillId="2" borderId="64" xfId="1" applyNumberFormat="1" applyFont="1" applyFill="1" applyBorder="1" applyAlignment="1" applyProtection="1">
      <alignment horizontal="right"/>
      <protection locked="0"/>
    </xf>
    <xf numFmtId="3" fontId="16" fillId="2" borderId="65" xfId="1" applyNumberFormat="1" applyFont="1" applyFill="1" applyBorder="1" applyAlignment="1" applyProtection="1">
      <alignment horizontal="right"/>
      <protection locked="0"/>
    </xf>
    <xf numFmtId="3" fontId="16" fillId="0" borderId="7" xfId="1" applyNumberFormat="1" applyFont="1" applyBorder="1" applyAlignment="1">
      <alignment horizontal="right"/>
    </xf>
    <xf numFmtId="3" fontId="16" fillId="0" borderId="103" xfId="1" applyNumberFormat="1" applyFont="1" applyBorder="1" applyAlignment="1">
      <alignment horizontal="right" vertical="center"/>
    </xf>
    <xf numFmtId="3" fontId="16" fillId="0" borderId="83" xfId="1" applyNumberFormat="1" applyFont="1" applyBorder="1" applyAlignment="1">
      <alignment horizontal="right" vertical="center"/>
    </xf>
    <xf numFmtId="3" fontId="16" fillId="0" borderId="104" xfId="1" applyNumberFormat="1" applyFont="1" applyBorder="1" applyAlignment="1">
      <alignment horizontal="right" vertical="center"/>
    </xf>
    <xf numFmtId="3" fontId="16" fillId="0" borderId="79" xfId="1" applyNumberFormat="1" applyFont="1" applyBorder="1" applyAlignment="1">
      <alignment horizontal="right"/>
    </xf>
    <xf numFmtId="3" fontId="25" fillId="0" borderId="6" xfId="1" applyNumberFormat="1" applyFont="1" applyBorder="1" applyAlignment="1">
      <alignment horizontal="right"/>
    </xf>
    <xf numFmtId="3" fontId="25" fillId="0" borderId="7" xfId="1" applyNumberFormat="1" applyFont="1" applyBorder="1" applyAlignment="1">
      <alignment horizontal="right"/>
    </xf>
    <xf numFmtId="3" fontId="25" fillId="2" borderId="84" xfId="1" applyNumberFormat="1" applyFont="1" applyFill="1" applyBorder="1" applyAlignment="1" applyProtection="1">
      <alignment horizontal="right"/>
      <protection locked="0"/>
    </xf>
    <xf numFmtId="3" fontId="25" fillId="2" borderId="61" xfId="1" applyNumberFormat="1" applyFont="1" applyFill="1" applyBorder="1" applyAlignment="1" applyProtection="1">
      <alignment horizontal="right"/>
      <protection locked="0"/>
    </xf>
    <xf numFmtId="3" fontId="25" fillId="2" borderId="85" xfId="1" applyNumberFormat="1" applyFont="1" applyFill="1" applyBorder="1" applyAlignment="1" applyProtection="1">
      <alignment horizontal="right"/>
      <protection locked="0"/>
    </xf>
    <xf numFmtId="3" fontId="25" fillId="2" borderId="63" xfId="1" applyNumberFormat="1" applyFont="1" applyFill="1" applyBorder="1" applyAlignment="1" applyProtection="1">
      <alignment horizontal="right"/>
      <protection locked="0"/>
    </xf>
    <xf numFmtId="3" fontId="25" fillId="2" borderId="65" xfId="1" applyNumberFormat="1" applyFont="1" applyFill="1" applyBorder="1" applyAlignment="1" applyProtection="1">
      <alignment horizontal="right"/>
      <protection locked="0"/>
    </xf>
    <xf numFmtId="3" fontId="25" fillId="0" borderId="79" xfId="1" applyNumberFormat="1" applyFont="1" applyBorder="1" applyAlignment="1">
      <alignment horizontal="right"/>
    </xf>
    <xf numFmtId="3" fontId="25" fillId="2" borderId="80" xfId="1" applyNumberFormat="1" applyFont="1" applyFill="1" applyBorder="1" applyAlignment="1" applyProtection="1">
      <alignment horizontal="right"/>
      <protection locked="0"/>
    </xf>
    <xf numFmtId="3" fontId="15" fillId="0" borderId="78" xfId="1" applyNumberFormat="1" applyFont="1" applyBorder="1" applyAlignment="1">
      <alignment horizontal="right"/>
    </xf>
    <xf numFmtId="3" fontId="25" fillId="2" borderId="60" xfId="0" applyNumberFormat="1" applyFont="1" applyFill="1" applyBorder="1" applyAlignment="1" applyProtection="1">
      <alignment horizontal="right"/>
      <protection locked="0"/>
    </xf>
    <xf numFmtId="3" fontId="25" fillId="2" borderId="61" xfId="0" applyNumberFormat="1" applyFont="1" applyFill="1" applyBorder="1" applyAlignment="1" applyProtection="1">
      <alignment horizontal="right"/>
      <protection locked="0"/>
    </xf>
    <xf numFmtId="3" fontId="25" fillId="2" borderId="88" xfId="0" applyNumberFormat="1" applyFont="1" applyFill="1" applyBorder="1" applyAlignment="1" applyProtection="1">
      <alignment horizontal="right"/>
      <protection locked="0"/>
    </xf>
    <xf numFmtId="3" fontId="25" fillId="2" borderId="89" xfId="0" applyNumberFormat="1" applyFont="1" applyFill="1" applyBorder="1" applyAlignment="1" applyProtection="1">
      <alignment horizontal="right"/>
      <protection locked="0"/>
    </xf>
    <xf numFmtId="3" fontId="25" fillId="2" borderId="94" xfId="0" applyNumberFormat="1" applyFont="1" applyFill="1" applyBorder="1" applyAlignment="1" applyProtection="1">
      <alignment horizontal="right"/>
      <protection locked="0"/>
    </xf>
    <xf numFmtId="3" fontId="25" fillId="2" borderId="95" xfId="0" applyNumberFormat="1" applyFont="1" applyFill="1" applyBorder="1" applyAlignment="1" applyProtection="1">
      <alignment horizontal="right"/>
      <protection locked="0"/>
    </xf>
    <xf numFmtId="3" fontId="25" fillId="2" borderId="62" xfId="0" applyNumberFormat="1" applyFont="1" applyFill="1" applyBorder="1" applyAlignment="1" applyProtection="1">
      <alignment horizontal="right"/>
      <protection locked="0"/>
    </xf>
    <xf numFmtId="3" fontId="25" fillId="2" borderId="63" xfId="0" applyNumberFormat="1" applyFont="1" applyFill="1" applyBorder="1" applyAlignment="1" applyProtection="1">
      <alignment horizontal="right"/>
      <protection locked="0"/>
    </xf>
    <xf numFmtId="3" fontId="25" fillId="0" borderId="88" xfId="0" applyNumberFormat="1" applyFont="1" applyBorder="1" applyAlignment="1">
      <alignment horizontal="right"/>
    </xf>
    <xf numFmtId="3" fontId="25" fillId="0" borderId="89" xfId="0" applyNumberFormat="1" applyFont="1" applyBorder="1" applyAlignment="1">
      <alignment horizontal="right"/>
    </xf>
    <xf numFmtId="3" fontId="29" fillId="0" borderId="65" xfId="0" applyNumberFormat="1" applyFont="1" applyBorder="1" applyAlignment="1">
      <alignment horizontal="right"/>
    </xf>
    <xf numFmtId="3" fontId="29" fillId="0" borderId="43" xfId="0" applyNumberFormat="1" applyFont="1" applyBorder="1" applyAlignment="1">
      <alignment horizontal="right"/>
    </xf>
    <xf numFmtId="0" fontId="7" fillId="2" borderId="0" xfId="1" applyFill="1" applyAlignment="1" applyProtection="1">
      <alignment horizontal="center"/>
      <protection locked="0"/>
    </xf>
    <xf numFmtId="0" fontId="7" fillId="2" borderId="0" xfId="0" applyFont="1" applyFill="1" applyProtection="1">
      <protection locked="0"/>
    </xf>
    <xf numFmtId="14" fontId="10" fillId="0" borderId="0" xfId="1" applyNumberFormat="1" applyFont="1" applyProtection="1">
      <protection locked="0"/>
    </xf>
    <xf numFmtId="3" fontId="16" fillId="0" borderId="83" xfId="1" applyNumberFormat="1" applyFont="1" applyBorder="1" applyAlignment="1">
      <alignment horizontal="center" vertical="center"/>
    </xf>
    <xf numFmtId="3" fontId="16" fillId="0" borderId="6" xfId="1" applyNumberFormat="1" applyFont="1" applyBorder="1" applyAlignment="1">
      <alignment horizontal="center" vertical="center"/>
    </xf>
    <xf numFmtId="3" fontId="16" fillId="2" borderId="60" xfId="1" applyNumberFormat="1" applyFont="1" applyFill="1" applyBorder="1" applyAlignment="1" applyProtection="1">
      <alignment horizontal="center" vertical="center"/>
      <protection locked="0"/>
    </xf>
    <xf numFmtId="3" fontId="16" fillId="2" borderId="62" xfId="1" applyNumberFormat="1" applyFont="1" applyFill="1" applyBorder="1" applyAlignment="1" applyProtection="1">
      <alignment horizontal="center" vertical="center"/>
      <protection locked="0"/>
    </xf>
    <xf numFmtId="3" fontId="16" fillId="2" borderId="64" xfId="1" applyNumberFormat="1" applyFont="1" applyFill="1" applyBorder="1" applyAlignment="1" applyProtection="1">
      <alignment horizontal="center" vertical="center"/>
      <protection locked="0"/>
    </xf>
    <xf numFmtId="3" fontId="25" fillId="2" borderId="60" xfId="1" applyNumberFormat="1" applyFont="1" applyFill="1" applyBorder="1" applyAlignment="1" applyProtection="1">
      <alignment horizontal="center" vertical="center"/>
      <protection locked="0"/>
    </xf>
    <xf numFmtId="3" fontId="25" fillId="2" borderId="62" xfId="1" applyNumberFormat="1" applyFont="1" applyFill="1" applyBorder="1" applyAlignment="1" applyProtection="1">
      <alignment horizontal="center" vertical="center"/>
      <protection locked="0"/>
    </xf>
    <xf numFmtId="3" fontId="25" fillId="2" borderId="64" xfId="1" applyNumberFormat="1" applyFont="1" applyFill="1" applyBorder="1" applyAlignment="1" applyProtection="1">
      <alignment horizontal="center" vertical="center"/>
      <protection locked="0"/>
    </xf>
    <xf numFmtId="0" fontId="28" fillId="0" borderId="0" xfId="0" applyFont="1" applyAlignment="1">
      <alignment horizontal="left" vertical="center" indent="2"/>
    </xf>
    <xf numFmtId="0" fontId="5" fillId="2" borderId="30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3" fillId="2" borderId="28" xfId="0" applyFont="1" applyFill="1" applyBorder="1"/>
    <xf numFmtId="0" fontId="3" fillId="2" borderId="29" xfId="0" applyFont="1" applyFill="1" applyBorder="1"/>
    <xf numFmtId="0" fontId="3" fillId="2" borderId="32" xfId="0" applyFont="1" applyFill="1" applyBorder="1"/>
    <xf numFmtId="0" fontId="0" fillId="2" borderId="28" xfId="0" applyFill="1" applyBorder="1"/>
    <xf numFmtId="0" fontId="0" fillId="2" borderId="29" xfId="0" applyFill="1" applyBorder="1"/>
    <xf numFmtId="0" fontId="31" fillId="0" borderId="9" xfId="0" applyFont="1" applyBorder="1" applyAlignment="1">
      <alignment horizontal="left"/>
    </xf>
    <xf numFmtId="4" fontId="16" fillId="2" borderId="60" xfId="1" applyNumberFormat="1" applyFont="1" applyFill="1" applyBorder="1" applyAlignment="1" applyProtection="1">
      <alignment horizontal="center" vertical="center"/>
      <protection locked="0"/>
    </xf>
    <xf numFmtId="4" fontId="16" fillId="2" borderId="62" xfId="1" applyNumberFormat="1" applyFont="1" applyFill="1" applyBorder="1" applyAlignment="1" applyProtection="1">
      <alignment horizontal="center" vertical="center"/>
      <protection locked="0"/>
    </xf>
    <xf numFmtId="4" fontId="16" fillId="2" borderId="64" xfId="1" applyNumberFormat="1" applyFont="1" applyFill="1" applyBorder="1" applyAlignment="1" applyProtection="1">
      <alignment horizontal="center" vertical="center"/>
      <protection locked="0"/>
    </xf>
    <xf numFmtId="3" fontId="45" fillId="0" borderId="0" xfId="0" applyNumberFormat="1" applyFont="1" applyProtection="1">
      <protection locked="0"/>
    </xf>
    <xf numFmtId="14" fontId="25" fillId="0" borderId="0" xfId="1" applyNumberFormat="1" applyFont="1" applyAlignment="1" applyProtection="1">
      <alignment horizontal="right"/>
      <protection locked="0"/>
    </xf>
    <xf numFmtId="164" fontId="25" fillId="0" borderId="97" xfId="0" applyNumberFormat="1" applyFont="1" applyBorder="1"/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36" fillId="0" borderId="0" xfId="0" applyFont="1" applyAlignment="1">
      <alignment horizontal="left"/>
    </xf>
    <xf numFmtId="0" fontId="13" fillId="0" borderId="105" xfId="0" applyFont="1" applyBorder="1" applyAlignment="1">
      <alignment horizontal="center" vertical="center" wrapText="1"/>
    </xf>
    <xf numFmtId="0" fontId="0" fillId="0" borderId="74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6" fillId="0" borderId="24" xfId="0" applyFont="1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20" fillId="0" borderId="106" xfId="0" applyFont="1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108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110" xfId="0" applyBorder="1" applyAlignment="1">
      <alignment horizontal="center" vertical="center"/>
    </xf>
    <xf numFmtId="0" fontId="31" fillId="0" borderId="22" xfId="0" applyFont="1" applyBorder="1" applyAlignment="1">
      <alignment horizontal="center" vertical="center" wrapText="1"/>
    </xf>
    <xf numFmtId="0" fontId="1" fillId="0" borderId="96" xfId="0" applyFont="1" applyBorder="1" applyAlignment="1">
      <alignment horizontal="center" vertical="center"/>
    </xf>
    <xf numFmtId="0" fontId="33" fillId="0" borderId="65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/>
    </xf>
    <xf numFmtId="0" fontId="20" fillId="0" borderId="105" xfId="0" applyFont="1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2" borderId="0" xfId="1" applyFill="1" applyAlignment="1" applyProtection="1">
      <alignment horizontal="center"/>
      <protection locked="0"/>
    </xf>
    <xf numFmtId="0" fontId="9" fillId="0" borderId="0" xfId="1" applyFont="1" applyAlignment="1" applyProtection="1">
      <alignment horizontal="left"/>
      <protection locked="0"/>
    </xf>
    <xf numFmtId="0" fontId="3" fillId="0" borderId="113" xfId="0" applyFont="1" applyBorder="1" applyAlignment="1">
      <alignment wrapText="1"/>
    </xf>
    <xf numFmtId="0" fontId="3" fillId="0" borderId="114" xfId="0" applyFont="1" applyBorder="1" applyAlignment="1">
      <alignment wrapText="1"/>
    </xf>
    <xf numFmtId="0" fontId="3" fillId="0" borderId="115" xfId="0" applyFont="1" applyBorder="1" applyAlignment="1">
      <alignment wrapText="1"/>
    </xf>
    <xf numFmtId="0" fontId="6" fillId="0" borderId="108" xfId="0" applyFont="1" applyBorder="1" applyAlignment="1">
      <alignment horizontal="left" vertical="center"/>
    </xf>
    <xf numFmtId="0" fontId="0" fillId="0" borderId="108" xfId="0" applyBorder="1" applyAlignment="1">
      <alignment horizontal="left" vertical="center"/>
    </xf>
    <xf numFmtId="0" fontId="25" fillId="0" borderId="0" xfId="1" applyFont="1" applyAlignment="1" applyProtection="1">
      <alignment horizontal="left"/>
      <protection locked="0"/>
    </xf>
    <xf numFmtId="0" fontId="13" fillId="0" borderId="48" xfId="0" applyFont="1" applyBorder="1" applyAlignment="1">
      <alignment horizontal="left"/>
    </xf>
    <xf numFmtId="0" fontId="13" fillId="0" borderId="9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3" fillId="2" borderId="3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55" xfId="0" applyFont="1" applyFill="1" applyBorder="1" applyAlignment="1">
      <alignment horizontal="center"/>
    </xf>
    <xf numFmtId="0" fontId="3" fillId="2" borderId="56" xfId="0" applyFont="1" applyFill="1" applyBorder="1" applyAlignment="1">
      <alignment horizontal="center"/>
    </xf>
    <xf numFmtId="0" fontId="3" fillId="2" borderId="57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8" fillId="0" borderId="0" xfId="0" applyFont="1" applyAlignment="1">
      <alignment horizontal="left" vertic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3" fillId="2" borderId="73" xfId="0" applyFont="1" applyFill="1" applyBorder="1"/>
    <xf numFmtId="0" fontId="0" fillId="2" borderId="14" xfId="0" applyFill="1" applyBorder="1"/>
    <xf numFmtId="0" fontId="0" fillId="2" borderId="116" xfId="0" applyFill="1" applyBorder="1"/>
    <xf numFmtId="0" fontId="5" fillId="0" borderId="8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09" xfId="0" applyFont="1" applyBorder="1" applyAlignment="1">
      <alignment horizontal="center" vertical="center"/>
    </xf>
    <xf numFmtId="0" fontId="5" fillId="0" borderId="96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110" xfId="0" applyFont="1" applyBorder="1" applyAlignment="1">
      <alignment horizontal="center" vertical="center"/>
    </xf>
    <xf numFmtId="0" fontId="3" fillId="2" borderId="71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3" fontId="5" fillId="0" borderId="105" xfId="0" applyNumberFormat="1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5" fillId="0" borderId="10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49" fontId="30" fillId="0" borderId="0" xfId="0" applyNumberFormat="1" applyFont="1"/>
    <xf numFmtId="49" fontId="0" fillId="0" borderId="0" xfId="0" applyNumberFormat="1"/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2" borderId="55" xfId="0" applyFont="1" applyFill="1" applyBorder="1" applyAlignment="1">
      <alignment horizontal="left" vertical="center"/>
    </xf>
    <xf numFmtId="0" fontId="3" fillId="2" borderId="56" xfId="0" applyFont="1" applyFill="1" applyBorder="1" applyAlignment="1">
      <alignment horizontal="left" vertical="center"/>
    </xf>
    <xf numFmtId="0" fontId="3" fillId="2" borderId="57" xfId="0" applyFont="1" applyFill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3" fillId="2" borderId="3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3" fillId="2" borderId="71" xfId="0" applyFont="1" applyFill="1" applyBorder="1" applyAlignment="1">
      <alignment horizontal="left" vertical="center"/>
    </xf>
    <xf numFmtId="0" fontId="3" fillId="2" borderId="34" xfId="0" applyFont="1" applyFill="1" applyBorder="1" applyAlignment="1">
      <alignment horizontal="left" vertical="center"/>
    </xf>
    <xf numFmtId="0" fontId="3" fillId="2" borderId="35" xfId="0" applyFont="1" applyFill="1" applyBorder="1" applyAlignment="1">
      <alignment horizontal="left" vertical="center"/>
    </xf>
    <xf numFmtId="0" fontId="25" fillId="0" borderId="0" xfId="1" applyFont="1" applyProtection="1">
      <protection locked="0"/>
    </xf>
    <xf numFmtId="3" fontId="16" fillId="0" borderId="83" xfId="1" applyNumberFormat="1" applyFont="1" applyBorder="1" applyAlignment="1">
      <alignment horizontal="center" vertical="center"/>
    </xf>
    <xf numFmtId="3" fontId="0" fillId="0" borderId="97" xfId="0" applyNumberFormat="1" applyBorder="1" applyAlignment="1">
      <alignment horizontal="center" vertical="center"/>
    </xf>
    <xf numFmtId="0" fontId="10" fillId="0" borderId="99" xfId="1" applyFont="1" applyBorder="1" applyAlignment="1">
      <alignment horizontal="center" vertical="center" wrapText="1"/>
    </xf>
    <xf numFmtId="0" fontId="10" fillId="0" borderId="63" xfId="1" applyFont="1" applyBorder="1" applyAlignment="1">
      <alignment horizontal="center" vertical="center" wrapText="1"/>
    </xf>
    <xf numFmtId="0" fontId="10" fillId="0" borderId="65" xfId="1" applyFont="1" applyBorder="1" applyAlignment="1">
      <alignment horizontal="center" vertical="center" wrapText="1"/>
    </xf>
    <xf numFmtId="0" fontId="9" fillId="0" borderId="117" xfId="1" applyFont="1" applyBorder="1" applyAlignment="1">
      <alignment horizontal="center" vertical="center" wrapText="1"/>
    </xf>
    <xf numFmtId="0" fontId="9" fillId="0" borderId="98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62" xfId="1" applyFont="1" applyBorder="1" applyAlignment="1">
      <alignment horizontal="center" vertical="center" wrapText="1"/>
    </xf>
    <xf numFmtId="0" fontId="9" fillId="0" borderId="101" xfId="1" applyFont="1" applyBorder="1" applyAlignment="1">
      <alignment horizontal="center" vertical="center" wrapText="1"/>
    </xf>
    <xf numFmtId="0" fontId="9" fillId="0" borderId="64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0" fillId="0" borderId="98" xfId="1" applyFont="1" applyBorder="1" applyAlignment="1">
      <alignment horizontal="center" vertical="center" wrapText="1"/>
    </xf>
    <xf numFmtId="0" fontId="10" fillId="0" borderId="62" xfId="1" applyFont="1" applyBorder="1" applyAlignment="1">
      <alignment horizontal="center" vertical="center" wrapText="1"/>
    </xf>
    <xf numFmtId="0" fontId="10" fillId="0" borderId="64" xfId="1" applyFont="1" applyBorder="1" applyAlignment="1">
      <alignment horizontal="center" vertical="center" wrapText="1"/>
    </xf>
    <xf numFmtId="3" fontId="8" fillId="0" borderId="79" xfId="1" applyNumberFormat="1" applyFont="1" applyBorder="1" applyAlignment="1">
      <alignment horizontal="left" vertical="center"/>
    </xf>
    <xf numFmtId="3" fontId="8" fillId="0" borderId="12" xfId="1" applyNumberFormat="1" applyFont="1" applyBorder="1" applyAlignment="1">
      <alignment horizontal="left" vertical="center"/>
    </xf>
    <xf numFmtId="3" fontId="8" fillId="0" borderId="118" xfId="1" applyNumberFormat="1" applyFont="1" applyBorder="1" applyAlignment="1">
      <alignment horizontal="left" vertical="center"/>
    </xf>
    <xf numFmtId="3" fontId="25" fillId="0" borderId="103" xfId="1" applyNumberFormat="1" applyFont="1" applyBorder="1" applyAlignment="1">
      <alignment horizontal="right" vertical="center"/>
    </xf>
    <xf numFmtId="3" fontId="25" fillId="0" borderId="119" xfId="1" applyNumberFormat="1" applyFont="1" applyBorder="1" applyAlignment="1">
      <alignment horizontal="right" vertical="center"/>
    </xf>
    <xf numFmtId="3" fontId="25" fillId="0" borderId="83" xfId="1" applyNumberFormat="1" applyFont="1" applyBorder="1" applyAlignment="1">
      <alignment horizontal="right" vertical="center"/>
    </xf>
    <xf numFmtId="3" fontId="25" fillId="0" borderId="97" xfId="1" applyNumberFormat="1" applyFont="1" applyBorder="1" applyAlignment="1">
      <alignment horizontal="right" vertical="center"/>
    </xf>
    <xf numFmtId="3" fontId="25" fillId="0" borderId="104" xfId="1" applyNumberFormat="1" applyFont="1" applyBorder="1" applyAlignment="1">
      <alignment horizontal="right" vertical="center"/>
    </xf>
    <xf numFmtId="3" fontId="25" fillId="0" borderId="44" xfId="1" applyNumberFormat="1" applyFont="1" applyBorder="1" applyAlignment="1">
      <alignment horizontal="right" vertical="center"/>
    </xf>
    <xf numFmtId="0" fontId="10" fillId="0" borderId="3" xfId="1" applyFont="1" applyBorder="1" applyAlignment="1">
      <alignment horizontal="center" vertical="center"/>
    </xf>
    <xf numFmtId="0" fontId="10" fillId="0" borderId="22" xfId="1" applyFont="1" applyBorder="1" applyAlignment="1">
      <alignment horizontal="center" vertical="center"/>
    </xf>
    <xf numFmtId="3" fontId="9" fillId="0" borderId="81" xfId="1" applyNumberFormat="1" applyFont="1" applyBorder="1" applyAlignment="1">
      <alignment horizontal="center" vertical="center" wrapText="1"/>
    </xf>
    <xf numFmtId="3" fontId="7" fillId="0" borderId="96" xfId="1" applyNumberFormat="1" applyBorder="1"/>
    <xf numFmtId="0" fontId="10" fillId="0" borderId="98" xfId="1" applyFont="1" applyBorder="1" applyAlignment="1">
      <alignment horizontal="center" vertical="center"/>
    </xf>
    <xf numFmtId="0" fontId="10" fillId="0" borderId="62" xfId="1" applyFont="1" applyBorder="1" applyAlignment="1">
      <alignment horizontal="center" vertical="center"/>
    </xf>
    <xf numFmtId="0" fontId="10" fillId="0" borderId="64" xfId="1" applyFont="1" applyBorder="1" applyAlignment="1">
      <alignment horizontal="center" vertical="center"/>
    </xf>
    <xf numFmtId="0" fontId="12" fillId="0" borderId="0" xfId="2" applyFont="1" applyAlignment="1">
      <alignment horizontal="left"/>
    </xf>
    <xf numFmtId="0" fontId="29" fillId="0" borderId="0" xfId="1" applyFont="1" applyAlignment="1">
      <alignment horizontal="left"/>
    </xf>
    <xf numFmtId="0" fontId="8" fillId="0" borderId="0" xfId="0" applyFont="1" applyAlignment="1">
      <alignment horizontal="left" vertical="center"/>
    </xf>
    <xf numFmtId="0" fontId="11" fillId="0" borderId="62" xfId="1" applyFont="1" applyBorder="1" applyAlignment="1">
      <alignment horizontal="center" vertical="center" wrapText="1"/>
    </xf>
    <xf numFmtId="0" fontId="11" fillId="0" borderId="64" xfId="1" applyFont="1" applyBorder="1" applyAlignment="1">
      <alignment horizontal="center" vertical="center" wrapText="1"/>
    </xf>
    <xf numFmtId="0" fontId="29" fillId="0" borderId="87" xfId="0" applyFont="1" applyBorder="1"/>
    <xf numFmtId="0" fontId="29" fillId="0" borderId="127" xfId="0" applyFont="1" applyBorder="1"/>
    <xf numFmtId="0" fontId="25" fillId="0" borderId="22" xfId="0" applyFont="1" applyBorder="1" applyAlignment="1">
      <alignment vertical="center" wrapText="1"/>
    </xf>
    <xf numFmtId="0" fontId="7" fillId="0" borderId="128" xfId="0" applyFont="1" applyBorder="1"/>
    <xf numFmtId="0" fontId="7" fillId="0" borderId="129" xfId="0" applyFont="1" applyBorder="1"/>
    <xf numFmtId="0" fontId="7" fillId="0" borderId="96" xfId="0" applyFont="1" applyBorder="1"/>
    <xf numFmtId="0" fontId="7" fillId="0" borderId="53" xfId="0" applyFont="1" applyBorder="1"/>
    <xf numFmtId="0" fontId="7" fillId="0" borderId="122" xfId="0" applyFont="1" applyBorder="1"/>
    <xf numFmtId="0" fontId="2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25" fillId="0" borderId="101" xfId="0" applyFont="1" applyBorder="1" applyAlignment="1">
      <alignment horizontal="center" vertical="center"/>
    </xf>
    <xf numFmtId="0" fontId="25" fillId="0" borderId="108" xfId="0" applyFont="1" applyBorder="1" applyAlignment="1">
      <alignment horizontal="center" vertical="center"/>
    </xf>
    <xf numFmtId="0" fontId="25" fillId="0" borderId="100" xfId="0" applyFont="1" applyBorder="1" applyAlignment="1">
      <alignment horizontal="center" vertical="center"/>
    </xf>
    <xf numFmtId="0" fontId="29" fillId="0" borderId="94" xfId="0" applyFont="1" applyBorder="1"/>
    <xf numFmtId="0" fontId="7" fillId="0" borderId="94" xfId="0" applyFont="1" applyBorder="1"/>
    <xf numFmtId="3" fontId="25" fillId="0" borderId="65" xfId="0" applyNumberFormat="1" applyFont="1" applyBorder="1" applyAlignment="1" applyProtection="1">
      <alignment horizontal="right" vertical="center"/>
      <protection locked="0"/>
    </xf>
    <xf numFmtId="3" fontId="25" fillId="0" borderId="44" xfId="0" applyNumberFormat="1" applyFont="1" applyBorder="1" applyAlignment="1" applyProtection="1">
      <alignment horizontal="right" vertical="center"/>
      <protection locked="0"/>
    </xf>
    <xf numFmtId="0" fontId="29" fillId="0" borderId="24" xfId="0" applyFont="1" applyBorder="1" applyAlignment="1">
      <alignment horizontal="center" vertical="center"/>
    </xf>
    <xf numFmtId="0" fontId="7" fillId="0" borderId="5" xfId="0" applyFont="1" applyBorder="1"/>
    <xf numFmtId="0" fontId="29" fillId="0" borderId="130" xfId="0" applyFont="1" applyBorder="1"/>
    <xf numFmtId="0" fontId="25" fillId="0" borderId="88" xfId="0" applyFont="1" applyBorder="1"/>
    <xf numFmtId="0" fontId="10" fillId="0" borderId="62" xfId="0" applyFont="1" applyBorder="1"/>
    <xf numFmtId="0" fontId="7" fillId="0" borderId="62" xfId="0" applyFont="1" applyBorder="1"/>
    <xf numFmtId="0" fontId="29" fillId="0" borderId="123" xfId="0" applyFont="1" applyBorder="1"/>
    <xf numFmtId="0" fontId="7" fillId="0" borderId="123" xfId="0" applyFont="1" applyBorder="1"/>
    <xf numFmtId="0" fontId="10" fillId="0" borderId="85" xfId="0" applyFont="1" applyBorder="1"/>
    <xf numFmtId="0" fontId="7" fillId="0" borderId="111" xfId="0" applyFont="1" applyBorder="1"/>
    <xf numFmtId="0" fontId="7" fillId="0" borderId="112" xfId="0" applyFont="1" applyBorder="1"/>
    <xf numFmtId="0" fontId="10" fillId="0" borderId="64" xfId="0" applyFont="1" applyBorder="1" applyAlignment="1">
      <alignment vertical="center" wrapText="1"/>
    </xf>
    <xf numFmtId="0" fontId="7" fillId="0" borderId="124" xfId="0" applyFont="1" applyBorder="1" applyAlignment="1">
      <alignment vertical="center" wrapText="1"/>
    </xf>
    <xf numFmtId="0" fontId="7" fillId="0" borderId="60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10" fillId="0" borderId="124" xfId="0" applyFont="1" applyBorder="1" applyAlignment="1">
      <alignment vertical="center" wrapText="1"/>
    </xf>
    <xf numFmtId="0" fontId="10" fillId="0" borderId="60" xfId="0" applyFont="1" applyBorder="1" applyAlignment="1">
      <alignment vertical="center" wrapText="1"/>
    </xf>
    <xf numFmtId="0" fontId="29" fillId="0" borderId="64" xfId="0" applyFont="1" applyBorder="1"/>
    <xf numFmtId="0" fontId="7" fillId="0" borderId="64" xfId="0" applyFont="1" applyBorder="1"/>
    <xf numFmtId="0" fontId="8" fillId="0" borderId="0" xfId="0" applyFont="1" applyAlignment="1">
      <alignment horizontal="left"/>
    </xf>
    <xf numFmtId="0" fontId="29" fillId="0" borderId="2" xfId="0" applyFont="1" applyBorder="1"/>
    <xf numFmtId="0" fontId="25" fillId="0" borderId="62" xfId="0" applyFont="1" applyBorder="1"/>
    <xf numFmtId="0" fontId="29" fillId="0" borderId="104" xfId="0" applyFont="1" applyBorder="1" applyAlignment="1">
      <alignment horizontal="center" vertical="center" wrapText="1"/>
    </xf>
    <xf numFmtId="0" fontId="29" fillId="0" borderId="44" xfId="0" applyFont="1" applyBorder="1" applyAlignment="1">
      <alignment horizontal="center" vertical="center" wrapText="1"/>
    </xf>
    <xf numFmtId="0" fontId="29" fillId="0" borderId="83" xfId="0" applyFont="1" applyBorder="1" applyAlignment="1">
      <alignment horizontal="center" vertical="center" wrapText="1"/>
    </xf>
    <xf numFmtId="0" fontId="29" fillId="0" borderId="97" xfId="0" applyFont="1" applyBorder="1" applyAlignment="1">
      <alignment vertical="center" wrapText="1"/>
    </xf>
    <xf numFmtId="0" fontId="29" fillId="0" borderId="81" xfId="0" applyFont="1" applyBorder="1" applyAlignment="1">
      <alignment horizontal="center" vertical="center"/>
    </xf>
    <xf numFmtId="0" fontId="29" fillId="0" borderId="86" xfId="0" applyFont="1" applyBorder="1"/>
    <xf numFmtId="0" fontId="29" fillId="0" borderId="120" xfId="0" applyFont="1" applyBorder="1"/>
    <xf numFmtId="0" fontId="29" fillId="0" borderId="102" xfId="0" applyFont="1" applyBorder="1"/>
    <xf numFmtId="0" fontId="25" fillId="0" borderId="94" xfId="0" applyFont="1" applyBorder="1"/>
    <xf numFmtId="0" fontId="8" fillId="0" borderId="8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21" xfId="0" applyFont="1" applyBorder="1" applyAlignment="1">
      <alignment horizontal="center" vertical="center"/>
    </xf>
    <xf numFmtId="0" fontId="8" fillId="0" borderId="96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122" xfId="0" applyFont="1" applyBorder="1" applyAlignment="1">
      <alignment horizontal="center" vertical="center"/>
    </xf>
    <xf numFmtId="0" fontId="29" fillId="0" borderId="90" xfId="0" applyFont="1" applyBorder="1"/>
    <xf numFmtId="0" fontId="29" fillId="0" borderId="92" xfId="0" applyFont="1" applyBorder="1"/>
    <xf numFmtId="3" fontId="25" fillId="0" borderId="37" xfId="0" applyNumberFormat="1" applyFont="1" applyBorder="1" applyAlignment="1">
      <alignment vertical="center"/>
    </xf>
    <xf numFmtId="0" fontId="25" fillId="0" borderId="2" xfId="0" applyFont="1" applyBorder="1"/>
    <xf numFmtId="0" fontId="8" fillId="0" borderId="103" xfId="0" applyFont="1" applyBorder="1" applyAlignment="1">
      <alignment horizontal="center" vertical="center"/>
    </xf>
    <xf numFmtId="0" fontId="8" fillId="0" borderId="109" xfId="0" applyFont="1" applyBorder="1" applyAlignment="1">
      <alignment horizontal="center" vertical="center"/>
    </xf>
    <xf numFmtId="0" fontId="8" fillId="0" borderId="119" xfId="0" applyFont="1" applyBorder="1" applyAlignment="1">
      <alignment horizontal="center" vertical="center"/>
    </xf>
    <xf numFmtId="0" fontId="8" fillId="0" borderId="110" xfId="0" applyFont="1" applyBorder="1" applyAlignment="1">
      <alignment horizontal="center" vertical="center"/>
    </xf>
    <xf numFmtId="0" fontId="7" fillId="0" borderId="106" xfId="0" applyFont="1" applyBorder="1"/>
    <xf numFmtId="0" fontId="7" fillId="0" borderId="125" xfId="0" applyFont="1" applyBorder="1"/>
    <xf numFmtId="0" fontId="7" fillId="0" borderId="126" xfId="0" applyFont="1" applyBorder="1"/>
    <xf numFmtId="3" fontId="25" fillId="0" borderId="64" xfId="0" applyNumberFormat="1" applyFont="1" applyBorder="1" applyAlignment="1" applyProtection="1">
      <alignment horizontal="right" vertical="center"/>
      <protection locked="0"/>
    </xf>
    <xf numFmtId="3" fontId="25" fillId="0" borderId="97" xfId="0" applyNumberFormat="1" applyFont="1" applyBorder="1" applyAlignment="1" applyProtection="1">
      <alignment horizontal="right" vertical="center"/>
      <protection locked="0"/>
    </xf>
    <xf numFmtId="0" fontId="29" fillId="0" borderId="60" xfId="0" applyFont="1" applyBorder="1"/>
    <xf numFmtId="0" fontId="7" fillId="0" borderId="60" xfId="0" applyFont="1" applyBorder="1"/>
    <xf numFmtId="4" fontId="29" fillId="0" borderId="96" xfId="0" applyNumberFormat="1" applyFont="1" applyBorder="1"/>
    <xf numFmtId="4" fontId="25" fillId="0" borderId="53" xfId="0" applyNumberFormat="1" applyFont="1" applyBorder="1"/>
    <xf numFmtId="4" fontId="25" fillId="0" borderId="122" xfId="0" applyNumberFormat="1" applyFont="1" applyBorder="1"/>
  </cellXfs>
  <cellStyles count="3">
    <cellStyle name="Normální" xfId="0" builtinId="0"/>
    <cellStyle name="normální_3. Odpisový plán - příloha" xfId="1"/>
    <cellStyle name="normální_směrnice 10-tabulky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52"/>
  <sheetViews>
    <sheetView workbookViewId="0">
      <selection activeCell="B53" sqref="B53"/>
    </sheetView>
  </sheetViews>
  <sheetFormatPr defaultRowHeight="12.75" x14ac:dyDescent="0.2"/>
  <cols>
    <col min="1" max="1" width="16.140625" customWidth="1"/>
    <col min="2" max="2" width="55.85546875" customWidth="1"/>
    <col min="3" max="3" width="3.7109375" customWidth="1"/>
    <col min="4" max="5" width="9.7109375" customWidth="1"/>
  </cols>
  <sheetData>
    <row r="5" spans="1:6" x14ac:dyDescent="0.2">
      <c r="A5" s="181"/>
      <c r="B5" s="181"/>
    </row>
    <row r="6" spans="1:6" x14ac:dyDescent="0.2">
      <c r="A6" s="181"/>
      <c r="B6" s="181"/>
    </row>
    <row r="7" spans="1:6" x14ac:dyDescent="0.2">
      <c r="A7" s="181"/>
      <c r="B7" s="181"/>
    </row>
    <row r="8" spans="1:6" x14ac:dyDescent="0.2">
      <c r="A8" s="181"/>
      <c r="B8" s="181"/>
    </row>
    <row r="9" spans="1:6" x14ac:dyDescent="0.2">
      <c r="A9" s="181"/>
      <c r="B9" s="181"/>
    </row>
    <row r="10" spans="1:6" x14ac:dyDescent="0.2">
      <c r="A10" s="181"/>
      <c r="B10" s="181"/>
    </row>
    <row r="11" spans="1:6" ht="18.75" x14ac:dyDescent="0.3">
      <c r="A11" s="269" t="s">
        <v>122</v>
      </c>
      <c r="B11" s="269"/>
      <c r="C11" s="14"/>
      <c r="D11" s="14"/>
    </row>
    <row r="12" spans="1:6" x14ac:dyDescent="0.2">
      <c r="A12" s="182"/>
      <c r="B12" s="181"/>
    </row>
    <row r="13" spans="1:6" x14ac:dyDescent="0.2">
      <c r="A13" s="182"/>
      <c r="B13" s="181"/>
    </row>
    <row r="14" spans="1:6" ht="26.25" customHeight="1" x14ac:dyDescent="0.2">
      <c r="A14" s="179" t="s">
        <v>118</v>
      </c>
      <c r="B14" s="183" t="s">
        <v>165</v>
      </c>
      <c r="C14" s="175"/>
      <c r="D14" s="175"/>
      <c r="E14" s="176"/>
      <c r="F14" s="176"/>
    </row>
    <row r="15" spans="1:6" x14ac:dyDescent="0.2">
      <c r="A15" s="180" t="s">
        <v>119</v>
      </c>
      <c r="B15" s="184" t="s">
        <v>166</v>
      </c>
      <c r="C15" s="177"/>
      <c r="D15" s="177"/>
      <c r="E15" s="176"/>
      <c r="F15" s="176"/>
    </row>
    <row r="16" spans="1:6" x14ac:dyDescent="0.2">
      <c r="A16" s="182"/>
      <c r="B16" s="181"/>
    </row>
    <row r="17" spans="1:3" x14ac:dyDescent="0.2">
      <c r="A17" s="182"/>
      <c r="B17" s="181"/>
    </row>
    <row r="18" spans="1:3" x14ac:dyDescent="0.2">
      <c r="A18" s="182"/>
      <c r="B18" s="181"/>
    </row>
    <row r="19" spans="1:3" x14ac:dyDescent="0.2">
      <c r="A19" s="182"/>
      <c r="B19" s="181"/>
    </row>
    <row r="20" spans="1:3" x14ac:dyDescent="0.2">
      <c r="A20" s="182"/>
      <c r="B20" s="181"/>
    </row>
    <row r="21" spans="1:3" x14ac:dyDescent="0.2">
      <c r="A21" s="182"/>
      <c r="B21" s="181"/>
    </row>
    <row r="22" spans="1:3" x14ac:dyDescent="0.2">
      <c r="A22" s="182"/>
      <c r="B22" s="181"/>
    </row>
    <row r="23" spans="1:3" ht="20.25" x14ac:dyDescent="0.3">
      <c r="A23" s="270" t="s">
        <v>140</v>
      </c>
      <c r="B23" s="270"/>
    </row>
    <row r="24" spans="1:3" x14ac:dyDescent="0.2">
      <c r="A24" s="182"/>
      <c r="B24" s="181"/>
    </row>
    <row r="25" spans="1:3" x14ac:dyDescent="0.2">
      <c r="A25" s="182"/>
      <c r="B25" s="181"/>
    </row>
    <row r="26" spans="1:3" x14ac:dyDescent="0.2">
      <c r="A26" s="182"/>
      <c r="B26" s="181"/>
    </row>
    <row r="27" spans="1:3" x14ac:dyDescent="0.2">
      <c r="A27" s="182"/>
      <c r="B27" s="181"/>
    </row>
    <row r="28" spans="1:3" x14ac:dyDescent="0.2">
      <c r="A28" s="182"/>
      <c r="B28" s="181"/>
    </row>
    <row r="29" spans="1:3" ht="12.75" customHeight="1" x14ac:dyDescent="0.3">
      <c r="A29" s="182"/>
      <c r="B29" s="185"/>
      <c r="C29" s="178"/>
    </row>
    <row r="30" spans="1:3" x14ac:dyDescent="0.2">
      <c r="A30" s="182"/>
      <c r="B30" s="181"/>
    </row>
    <row r="31" spans="1:3" x14ac:dyDescent="0.2">
      <c r="A31" s="181"/>
      <c r="B31" s="181"/>
    </row>
    <row r="32" spans="1:3" x14ac:dyDescent="0.2">
      <c r="A32" s="181"/>
      <c r="B32" s="181"/>
    </row>
    <row r="33" spans="1:4" x14ac:dyDescent="0.2">
      <c r="A33" s="181"/>
      <c r="B33" s="181"/>
    </row>
    <row r="34" spans="1:4" x14ac:dyDescent="0.2">
      <c r="A34" s="181"/>
      <c r="B34" s="181"/>
    </row>
    <row r="35" spans="1:4" x14ac:dyDescent="0.2">
      <c r="A35" s="181"/>
      <c r="B35" s="181"/>
    </row>
    <row r="36" spans="1:4" x14ac:dyDescent="0.2">
      <c r="A36" s="181"/>
      <c r="B36" s="181"/>
    </row>
    <row r="37" spans="1:4" x14ac:dyDescent="0.2">
      <c r="A37" s="181"/>
      <c r="B37" s="186"/>
    </row>
    <row r="38" spans="1:4" x14ac:dyDescent="0.2">
      <c r="A38" s="181"/>
      <c r="B38" s="187"/>
    </row>
    <row r="39" spans="1:4" x14ac:dyDescent="0.2">
      <c r="A39" s="181"/>
      <c r="B39" s="186"/>
    </row>
    <row r="40" spans="1:4" x14ac:dyDescent="0.2">
      <c r="A40" s="181"/>
      <c r="B40" s="186"/>
    </row>
    <row r="41" spans="1:4" x14ac:dyDescent="0.2">
      <c r="A41" s="181"/>
      <c r="B41" s="186"/>
    </row>
    <row r="42" spans="1:4" x14ac:dyDescent="0.2">
      <c r="A42" s="181"/>
      <c r="B42" s="186"/>
    </row>
    <row r="43" spans="1:4" x14ac:dyDescent="0.2">
      <c r="A43" s="181" t="s">
        <v>98</v>
      </c>
      <c r="B43" s="188" t="s">
        <v>167</v>
      </c>
    </row>
    <row r="44" spans="1:4" x14ac:dyDescent="0.2">
      <c r="A44" s="181" t="s">
        <v>120</v>
      </c>
      <c r="B44" s="189">
        <v>45504</v>
      </c>
    </row>
    <row r="45" spans="1:4" x14ac:dyDescent="0.2">
      <c r="A45" s="181"/>
      <c r="B45" s="186"/>
    </row>
    <row r="46" spans="1:4" x14ac:dyDescent="0.2">
      <c r="A46" s="181"/>
      <c r="B46" s="186"/>
    </row>
    <row r="47" spans="1:4" x14ac:dyDescent="0.2">
      <c r="A47" s="181"/>
      <c r="B47" s="186"/>
    </row>
    <row r="48" spans="1:4" x14ac:dyDescent="0.2">
      <c r="A48" s="181"/>
      <c r="B48" s="186"/>
      <c r="C48" s="1"/>
      <c r="D48" s="1"/>
    </row>
    <row r="49" spans="1:2" x14ac:dyDescent="0.2">
      <c r="A49" s="181"/>
      <c r="B49" s="186"/>
    </row>
    <row r="50" spans="1:2" x14ac:dyDescent="0.2">
      <c r="A50" s="181" t="s">
        <v>19</v>
      </c>
      <c r="B50" s="186"/>
    </row>
    <row r="51" spans="1:2" x14ac:dyDescent="0.2">
      <c r="A51" s="181" t="s">
        <v>121</v>
      </c>
      <c r="B51" s="188" t="s">
        <v>168</v>
      </c>
    </row>
    <row r="52" spans="1:2" x14ac:dyDescent="0.2">
      <c r="A52" s="181" t="s">
        <v>120</v>
      </c>
      <c r="B52" s="189">
        <v>45504</v>
      </c>
    </row>
  </sheetData>
  <mergeCells count="2">
    <mergeCell ref="A11:B11"/>
    <mergeCell ref="A23:B23"/>
  </mergeCells>
  <pageMargins left="1.299212598425197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topLeftCell="A22" zoomScaleNormal="100" workbookViewId="0">
      <selection activeCell="I59" sqref="I59"/>
    </sheetView>
  </sheetViews>
  <sheetFormatPr defaultRowHeight="12.75" x14ac:dyDescent="0.2"/>
  <cols>
    <col min="1" max="1" width="10.5703125" customWidth="1"/>
    <col min="4" max="4" width="7.42578125" customWidth="1"/>
    <col min="5" max="5" width="7" customWidth="1"/>
    <col min="6" max="6" width="8.28515625" customWidth="1"/>
    <col min="7" max="8" width="11.5703125" customWidth="1"/>
    <col min="9" max="9" width="12.7109375" customWidth="1"/>
    <col min="10" max="10" width="10.5703125" customWidth="1"/>
  </cols>
  <sheetData>
    <row r="1" spans="1:10" ht="13.5" customHeight="1" x14ac:dyDescent="0.2">
      <c r="A1" s="271" t="s">
        <v>141</v>
      </c>
      <c r="B1" s="271"/>
      <c r="C1" s="271"/>
      <c r="D1" s="271"/>
      <c r="E1" s="271"/>
      <c r="F1" s="271"/>
      <c r="G1" s="271"/>
      <c r="H1" s="271"/>
      <c r="I1" s="271"/>
      <c r="J1" s="271"/>
    </row>
    <row r="2" spans="1:10" ht="9" customHeight="1" x14ac:dyDescent="0.2">
      <c r="C2" s="13"/>
    </row>
    <row r="3" spans="1:10" x14ac:dyDescent="0.2">
      <c r="A3" s="54" t="s">
        <v>77</v>
      </c>
      <c r="B3" s="54"/>
      <c r="C3" s="297" t="str">
        <f>ÚVOD!B14</f>
        <v>Komunitní středisko KONTAKT Liberec s.r.o.</v>
      </c>
      <c r="D3" s="297"/>
      <c r="E3" s="297"/>
      <c r="F3" s="297"/>
      <c r="G3" s="297"/>
      <c r="H3" s="297"/>
      <c r="I3" s="297"/>
      <c r="J3" s="297"/>
    </row>
    <row r="4" spans="1:10" ht="13.5" thickBot="1" x14ac:dyDescent="0.25">
      <c r="A4" s="54"/>
      <c r="B4" s="54"/>
      <c r="C4" s="103"/>
      <c r="D4" s="104"/>
      <c r="E4" s="104"/>
      <c r="F4" s="104"/>
      <c r="G4" s="104"/>
      <c r="H4" s="104"/>
      <c r="I4" s="53"/>
      <c r="J4" s="53" t="s">
        <v>132</v>
      </c>
    </row>
    <row r="5" spans="1:10" ht="11.25" customHeight="1" x14ac:dyDescent="0.2">
      <c r="A5" s="279" t="s">
        <v>20</v>
      </c>
      <c r="B5" s="282" t="s">
        <v>21</v>
      </c>
      <c r="C5" s="283"/>
      <c r="D5" s="283"/>
      <c r="E5" s="283"/>
      <c r="F5" s="284"/>
      <c r="G5" s="277">
        <v>2024</v>
      </c>
      <c r="H5" s="278"/>
      <c r="I5" s="294" t="s">
        <v>142</v>
      </c>
      <c r="J5" s="272" t="s">
        <v>143</v>
      </c>
    </row>
    <row r="6" spans="1:10" ht="11.25" customHeight="1" x14ac:dyDescent="0.2">
      <c r="A6" s="280"/>
      <c r="B6" s="285"/>
      <c r="C6" s="286"/>
      <c r="D6" s="286"/>
      <c r="E6" s="286"/>
      <c r="F6" s="287"/>
      <c r="G6" s="290" t="s">
        <v>92</v>
      </c>
      <c r="H6" s="292" t="s">
        <v>93</v>
      </c>
      <c r="I6" s="295"/>
      <c r="J6" s="273"/>
    </row>
    <row r="7" spans="1:10" ht="30.75" customHeight="1" thickBot="1" x14ac:dyDescent="0.25">
      <c r="A7" s="281"/>
      <c r="B7" s="288"/>
      <c r="C7" s="288"/>
      <c r="D7" s="288"/>
      <c r="E7" s="288"/>
      <c r="F7" s="289"/>
      <c r="G7" s="291"/>
      <c r="H7" s="293"/>
      <c r="I7" s="296"/>
      <c r="J7" s="274"/>
    </row>
    <row r="8" spans="1:10" ht="15" x14ac:dyDescent="0.2">
      <c r="A8" s="40">
        <v>501</v>
      </c>
      <c r="B8" s="13" t="s">
        <v>22</v>
      </c>
      <c r="C8" s="14"/>
      <c r="D8" s="14"/>
      <c r="E8" s="14"/>
      <c r="F8" s="15"/>
      <c r="G8" s="118">
        <v>1574571</v>
      </c>
      <c r="H8" s="117">
        <v>1000000</v>
      </c>
      <c r="I8" s="118">
        <v>1761000</v>
      </c>
      <c r="J8" s="135">
        <f>IFERROR(I8-G8,"0")</f>
        <v>186429</v>
      </c>
    </row>
    <row r="9" spans="1:10" ht="15" x14ac:dyDescent="0.2">
      <c r="A9" s="41">
        <v>502</v>
      </c>
      <c r="B9" s="86" t="s">
        <v>23</v>
      </c>
      <c r="C9" s="16"/>
      <c r="D9" s="16"/>
      <c r="E9" s="16"/>
      <c r="F9" s="17"/>
      <c r="G9" s="121">
        <v>1678793</v>
      </c>
      <c r="H9" s="120">
        <v>1678793</v>
      </c>
      <c r="I9" s="121">
        <v>1640000</v>
      </c>
      <c r="J9" s="66">
        <f>IFERROR(I9-G9,"0")</f>
        <v>-38793</v>
      </c>
    </row>
    <row r="10" spans="1:10" ht="15" x14ac:dyDescent="0.2">
      <c r="A10" s="41">
        <v>503</v>
      </c>
      <c r="B10" s="86" t="s">
        <v>86</v>
      </c>
      <c r="C10" s="16"/>
      <c r="D10" s="16"/>
      <c r="E10" s="16"/>
      <c r="F10" s="17"/>
      <c r="G10" s="121">
        <v>1513600</v>
      </c>
      <c r="H10" s="120">
        <f>1244288+269312</f>
        <v>1513600</v>
      </c>
      <c r="I10" s="121">
        <v>1463000</v>
      </c>
      <c r="J10" s="66">
        <f>IFERROR(I10-G10,"0")</f>
        <v>-50600</v>
      </c>
    </row>
    <row r="11" spans="1:10" ht="15.75" thickBot="1" x14ac:dyDescent="0.25">
      <c r="A11" s="42">
        <v>504</v>
      </c>
      <c r="B11" s="13" t="s">
        <v>24</v>
      </c>
      <c r="C11" s="14"/>
      <c r="D11" s="14"/>
      <c r="E11" s="14"/>
      <c r="F11" s="15"/>
      <c r="G11" s="122">
        <v>0</v>
      </c>
      <c r="H11" s="117">
        <v>0</v>
      </c>
      <c r="I11" s="122">
        <v>0</v>
      </c>
      <c r="J11" s="109">
        <f>IFERROR(I11-G11,"0")</f>
        <v>0</v>
      </c>
    </row>
    <row r="12" spans="1:10" ht="15.75" thickBot="1" x14ac:dyDescent="0.25">
      <c r="A12" s="91" t="s">
        <v>25</v>
      </c>
      <c r="B12" s="18"/>
      <c r="C12" s="19"/>
      <c r="D12" s="19"/>
      <c r="E12" s="19"/>
      <c r="F12" s="20"/>
      <c r="G12" s="76">
        <f>SUM(G8:G11)</f>
        <v>4766964</v>
      </c>
      <c r="H12" s="78">
        <f>SUM(H8:H11)</f>
        <v>4192393</v>
      </c>
      <c r="I12" s="76">
        <f>SUM(I8:I11)</f>
        <v>4864000</v>
      </c>
      <c r="J12" s="110">
        <f>SUM(J8:J11)</f>
        <v>97036</v>
      </c>
    </row>
    <row r="13" spans="1:10" ht="15" x14ac:dyDescent="0.2">
      <c r="A13" s="43">
        <v>511</v>
      </c>
      <c r="B13" s="86" t="s">
        <v>26</v>
      </c>
      <c r="C13" s="16"/>
      <c r="D13" s="16"/>
      <c r="E13" s="16"/>
      <c r="F13" s="17"/>
      <c r="G13" s="118">
        <v>322000</v>
      </c>
      <c r="H13" s="120">
        <v>360000</v>
      </c>
      <c r="I13" s="118">
        <v>455000</v>
      </c>
      <c r="J13" s="135">
        <f>IFERROR(I13-G13,"0")</f>
        <v>133000</v>
      </c>
    </row>
    <row r="14" spans="1:10" ht="15" x14ac:dyDescent="0.2">
      <c r="A14" s="41">
        <v>512</v>
      </c>
      <c r="B14" s="86" t="s">
        <v>27</v>
      </c>
      <c r="C14" s="16"/>
      <c r="D14" s="16"/>
      <c r="E14" s="16"/>
      <c r="F14" s="17"/>
      <c r="G14" s="121">
        <v>25000</v>
      </c>
      <c r="H14" s="120">
        <f>800*12</f>
        <v>9600</v>
      </c>
      <c r="I14" s="121">
        <v>25000</v>
      </c>
      <c r="J14" s="66">
        <f>IFERROR(I14-G14,"0")</f>
        <v>0</v>
      </c>
    </row>
    <row r="15" spans="1:10" ht="15" x14ac:dyDescent="0.2">
      <c r="A15" s="41">
        <v>513</v>
      </c>
      <c r="B15" s="86" t="s">
        <v>28</v>
      </c>
      <c r="C15" s="16"/>
      <c r="D15" s="16"/>
      <c r="E15" s="16"/>
      <c r="F15" s="17"/>
      <c r="G15" s="121">
        <v>40000</v>
      </c>
      <c r="H15" s="120">
        <v>25000</v>
      </c>
      <c r="I15" s="121">
        <v>40000</v>
      </c>
      <c r="J15" s="66">
        <f>IFERROR(I15-G15,"0")</f>
        <v>0</v>
      </c>
    </row>
    <row r="16" spans="1:10" ht="15.75" thickBot="1" x14ac:dyDescent="0.25">
      <c r="A16" s="42">
        <v>518</v>
      </c>
      <c r="B16" s="13" t="s">
        <v>29</v>
      </c>
      <c r="C16" s="14"/>
      <c r="D16" s="14"/>
      <c r="E16" s="14"/>
      <c r="F16" s="15"/>
      <c r="G16" s="123">
        <v>7975280</v>
      </c>
      <c r="H16" s="117">
        <v>6000000</v>
      </c>
      <c r="I16" s="123">
        <v>9728661</v>
      </c>
      <c r="J16" s="109">
        <f>IFERROR(I16-G16,"0")</f>
        <v>1753381</v>
      </c>
    </row>
    <row r="17" spans="1:10" ht="16.5" thickBot="1" x14ac:dyDescent="0.3">
      <c r="A17" s="91" t="s">
        <v>30</v>
      </c>
      <c r="B17" s="21"/>
      <c r="C17" s="19"/>
      <c r="D17" s="19"/>
      <c r="E17" s="19"/>
      <c r="F17" s="20"/>
      <c r="G17" s="76">
        <f>SUM(G13:G16)</f>
        <v>8362280</v>
      </c>
      <c r="H17" s="78">
        <f>SUM(H13:H16)</f>
        <v>6394600</v>
      </c>
      <c r="I17" s="76">
        <f>SUM(I13:I16)</f>
        <v>10248661</v>
      </c>
      <c r="J17" s="110">
        <f>SUM(J13:J16)</f>
        <v>1886381</v>
      </c>
    </row>
    <row r="18" spans="1:10" ht="15" x14ac:dyDescent="0.2">
      <c r="A18" s="43">
        <v>521</v>
      </c>
      <c r="B18" s="86" t="s">
        <v>31</v>
      </c>
      <c r="C18" s="16"/>
      <c r="D18" s="16"/>
      <c r="E18" s="16"/>
      <c r="F18" s="17"/>
      <c r="G18" s="118">
        <v>10976668</v>
      </c>
      <c r="H18" s="120">
        <f>4960821*2</f>
        <v>9921642</v>
      </c>
      <c r="I18" s="118">
        <v>11658288</v>
      </c>
      <c r="J18" s="135">
        <f>IFERROR(I18-G18,"0")</f>
        <v>681620</v>
      </c>
    </row>
    <row r="19" spans="1:10" ht="15" x14ac:dyDescent="0.2">
      <c r="A19" s="41">
        <v>524</v>
      </c>
      <c r="B19" s="86" t="s">
        <v>32</v>
      </c>
      <c r="C19" s="16"/>
      <c r="D19" s="16"/>
      <c r="E19" s="16"/>
      <c r="F19" s="17"/>
      <c r="G19" s="121">
        <v>3422645</v>
      </c>
      <c r="H19" s="120">
        <f>1568737*2</f>
        <v>3137474</v>
      </c>
      <c r="I19" s="121">
        <v>3567417</v>
      </c>
      <c r="J19" s="66">
        <f>IFERROR(I19-G19,"0")</f>
        <v>144772</v>
      </c>
    </row>
    <row r="20" spans="1:10" ht="15" x14ac:dyDescent="0.2">
      <c r="A20" s="41">
        <v>527</v>
      </c>
      <c r="B20" s="86" t="s">
        <v>33</v>
      </c>
      <c r="C20" s="16"/>
      <c r="D20" s="16"/>
      <c r="E20" s="16"/>
      <c r="F20" s="17" t="s">
        <v>19</v>
      </c>
      <c r="G20" s="121">
        <v>547523</v>
      </c>
      <c r="H20" s="120">
        <v>340000</v>
      </c>
      <c r="I20" s="121">
        <v>778545</v>
      </c>
      <c r="J20" s="66">
        <f>IFERROR(I20-G20,"0")</f>
        <v>231022</v>
      </c>
    </row>
    <row r="21" spans="1:10" ht="15.75" thickBot="1" x14ac:dyDescent="0.25">
      <c r="A21" s="42">
        <v>525.52800000000002</v>
      </c>
      <c r="B21" s="13" t="s">
        <v>34</v>
      </c>
      <c r="C21" s="14"/>
      <c r="D21" s="14"/>
      <c r="E21" s="14"/>
      <c r="F21" s="15"/>
      <c r="G21" s="123">
        <v>42529</v>
      </c>
      <c r="H21" s="117">
        <v>20000</v>
      </c>
      <c r="I21" s="123">
        <v>44489</v>
      </c>
      <c r="J21" s="109">
        <f>IFERROR(I21-G21,"0")</f>
        <v>1960</v>
      </c>
    </row>
    <row r="22" spans="1:10" ht="16.5" thickBot="1" x14ac:dyDescent="0.3">
      <c r="A22" s="91" t="s">
        <v>35</v>
      </c>
      <c r="B22" s="21"/>
      <c r="C22" s="22"/>
      <c r="D22" s="22"/>
      <c r="E22" s="22"/>
      <c r="F22" s="23"/>
      <c r="G22" s="76">
        <f>SUM(G18:G21)</f>
        <v>14989365</v>
      </c>
      <c r="H22" s="78">
        <f>SUM(H18:H21)</f>
        <v>13419116</v>
      </c>
      <c r="I22" s="76">
        <f>SUM(I18:I21)</f>
        <v>16048739</v>
      </c>
      <c r="J22" s="110">
        <f>SUM(J18:J21)</f>
        <v>1059374</v>
      </c>
    </row>
    <row r="23" spans="1:10" ht="15.75" x14ac:dyDescent="0.25">
      <c r="A23" s="43">
        <v>531</v>
      </c>
      <c r="B23" s="90" t="s">
        <v>36</v>
      </c>
      <c r="C23" s="63"/>
      <c r="D23" s="55"/>
      <c r="E23" s="55"/>
      <c r="F23" s="56"/>
      <c r="G23" s="118">
        <v>0</v>
      </c>
      <c r="H23" s="124">
        <v>0</v>
      </c>
      <c r="I23" s="118">
        <v>0</v>
      </c>
      <c r="J23" s="135">
        <f>IFERROR(I23-G23,"0")</f>
        <v>0</v>
      </c>
    </row>
    <row r="24" spans="1:10" ht="15.75" thickBot="1" x14ac:dyDescent="0.25">
      <c r="A24" s="42" t="s">
        <v>87</v>
      </c>
      <c r="B24" s="13" t="s">
        <v>37</v>
      </c>
      <c r="C24" s="14"/>
      <c r="D24" s="14"/>
      <c r="E24" s="14"/>
      <c r="F24" s="15"/>
      <c r="G24" s="122">
        <v>5000</v>
      </c>
      <c r="H24" s="117">
        <v>4000</v>
      </c>
      <c r="I24" s="122">
        <v>5000</v>
      </c>
      <c r="J24" s="109">
        <f>IFERROR(I24-G24,"0")</f>
        <v>0</v>
      </c>
    </row>
    <row r="25" spans="1:10" ht="16.5" thickBot="1" x14ac:dyDescent="0.3">
      <c r="A25" s="91" t="s">
        <v>38</v>
      </c>
      <c r="B25" s="21"/>
      <c r="C25" s="22"/>
      <c r="D25" s="22"/>
      <c r="E25" s="22"/>
      <c r="F25" s="23"/>
      <c r="G25" s="76">
        <f>SUM(G23:G24)</f>
        <v>5000</v>
      </c>
      <c r="H25" s="78">
        <f>SUM(H23:H24)</f>
        <v>4000</v>
      </c>
      <c r="I25" s="76">
        <f>SUM(I23:I24)</f>
        <v>5000</v>
      </c>
      <c r="J25" s="110">
        <f>SUM(J23:J24)</f>
        <v>0</v>
      </c>
    </row>
    <row r="26" spans="1:10" ht="15" x14ac:dyDescent="0.2">
      <c r="A26" s="40">
        <v>541.54200000000003</v>
      </c>
      <c r="B26" s="13" t="s">
        <v>82</v>
      </c>
      <c r="C26" s="14"/>
      <c r="D26" s="14"/>
      <c r="E26" s="14"/>
      <c r="F26" s="15"/>
      <c r="G26" s="118">
        <v>0</v>
      </c>
      <c r="H26" s="117">
        <v>0</v>
      </c>
      <c r="I26" s="118">
        <v>0</v>
      </c>
      <c r="J26" s="135">
        <f>IFERROR(I26-G26,"0")</f>
        <v>0</v>
      </c>
    </row>
    <row r="27" spans="1:10" ht="15" x14ac:dyDescent="0.2">
      <c r="A27" s="41">
        <v>544</v>
      </c>
      <c r="B27" s="86" t="s">
        <v>88</v>
      </c>
      <c r="C27" s="16"/>
      <c r="D27" s="16"/>
      <c r="E27" s="16"/>
      <c r="F27" s="17"/>
      <c r="G27" s="121">
        <v>0</v>
      </c>
      <c r="H27" s="120">
        <v>0</v>
      </c>
      <c r="I27" s="121">
        <v>0</v>
      </c>
      <c r="J27" s="66">
        <f>IFERROR(I27-G27,"0")</f>
        <v>0</v>
      </c>
    </row>
    <row r="28" spans="1:10" ht="15.75" thickBot="1" x14ac:dyDescent="0.25">
      <c r="A28" s="44">
        <v>549</v>
      </c>
      <c r="B28" s="89" t="s">
        <v>103</v>
      </c>
      <c r="C28" s="24"/>
      <c r="D28" s="16"/>
      <c r="E28" s="16"/>
      <c r="F28" s="17"/>
      <c r="G28" s="123">
        <v>150000</v>
      </c>
      <c r="H28" s="125">
        <v>150000</v>
      </c>
      <c r="I28" s="123">
        <v>191100</v>
      </c>
      <c r="J28" s="109">
        <f>IFERROR(I28-G28,"0")</f>
        <v>41100</v>
      </c>
    </row>
    <row r="29" spans="1:10" ht="16.5" thickBot="1" x14ac:dyDescent="0.3">
      <c r="A29" s="91" t="s">
        <v>41</v>
      </c>
      <c r="B29" s="21"/>
      <c r="C29" s="22"/>
      <c r="D29" s="22"/>
      <c r="E29" s="22"/>
      <c r="F29" s="23"/>
      <c r="G29" s="64">
        <f>SUM(G26:G28)</f>
        <v>150000</v>
      </c>
      <c r="H29" s="84">
        <f>SUM(H26:H28)</f>
        <v>150000</v>
      </c>
      <c r="I29" s="64">
        <f>SUM(I26:I28)</f>
        <v>191100</v>
      </c>
      <c r="J29" s="111">
        <f>SUM(J26:J28)</f>
        <v>41100</v>
      </c>
    </row>
    <row r="30" spans="1:10" ht="15" x14ac:dyDescent="0.2">
      <c r="A30" s="41">
        <v>562</v>
      </c>
      <c r="B30" s="86" t="s">
        <v>39</v>
      </c>
      <c r="C30" s="16"/>
      <c r="D30" s="16"/>
      <c r="E30" s="16"/>
      <c r="F30" s="17"/>
      <c r="G30" s="128">
        <v>0</v>
      </c>
      <c r="H30" s="127">
        <v>0</v>
      </c>
      <c r="I30" s="128">
        <v>0</v>
      </c>
      <c r="J30" s="135">
        <f>IFERROR(I30-G30,"0")</f>
        <v>0</v>
      </c>
    </row>
    <row r="31" spans="1:10" ht="15" x14ac:dyDescent="0.2">
      <c r="A31" s="41">
        <v>563</v>
      </c>
      <c r="B31" s="86" t="s">
        <v>40</v>
      </c>
      <c r="C31" s="16"/>
      <c r="D31" s="16"/>
      <c r="E31" s="16"/>
      <c r="F31" s="17"/>
      <c r="G31" s="121">
        <v>0</v>
      </c>
      <c r="H31" s="120">
        <v>250</v>
      </c>
      <c r="I31" s="121">
        <v>500</v>
      </c>
      <c r="J31" s="66">
        <f>IFERROR(I31-G31,"0")</f>
        <v>500</v>
      </c>
    </row>
    <row r="32" spans="1:10" ht="15.75" thickBot="1" x14ac:dyDescent="0.25">
      <c r="A32" s="62">
        <v>569</v>
      </c>
      <c r="B32" s="88" t="s">
        <v>84</v>
      </c>
      <c r="C32" s="14"/>
      <c r="D32" s="14"/>
      <c r="E32" s="14"/>
      <c r="F32" s="15"/>
      <c r="G32" s="129">
        <v>0</v>
      </c>
      <c r="H32" s="117">
        <v>0</v>
      </c>
      <c r="I32" s="129">
        <v>0</v>
      </c>
      <c r="J32" s="109">
        <f>IFERROR(I32-G32,"0")</f>
        <v>0</v>
      </c>
    </row>
    <row r="33" spans="1:10" ht="16.5" thickBot="1" x14ac:dyDescent="0.3">
      <c r="A33" s="92" t="s">
        <v>83</v>
      </c>
      <c r="B33" s="25"/>
      <c r="C33" s="22"/>
      <c r="D33" s="22"/>
      <c r="E33" s="22"/>
      <c r="F33" s="23"/>
      <c r="G33" s="76">
        <f>SUM(G30:G32)</f>
        <v>0</v>
      </c>
      <c r="H33" s="78">
        <f>SUM(H30:H32)</f>
        <v>250</v>
      </c>
      <c r="I33" s="76">
        <f>SUM(I30:I32)</f>
        <v>500</v>
      </c>
      <c r="J33" s="110">
        <f>SUM(J30:J32)</f>
        <v>500</v>
      </c>
    </row>
    <row r="34" spans="1:10" ht="15" x14ac:dyDescent="0.2">
      <c r="A34" s="275">
        <v>551</v>
      </c>
      <c r="B34" s="87" t="s">
        <v>42</v>
      </c>
      <c r="C34" s="55"/>
      <c r="D34" s="55"/>
      <c r="E34" s="55"/>
      <c r="F34" s="56"/>
      <c r="G34" s="118">
        <v>316399</v>
      </c>
      <c r="H34" s="124">
        <v>316399</v>
      </c>
      <c r="I34" s="118">
        <v>566663</v>
      </c>
      <c r="J34" s="135">
        <f t="shared" ref="J34:J39" si="0">IFERROR(I34-G34,"0")</f>
        <v>250264</v>
      </c>
    </row>
    <row r="35" spans="1:10" ht="15" x14ac:dyDescent="0.2">
      <c r="A35" s="276"/>
      <c r="B35" s="85" t="s">
        <v>78</v>
      </c>
      <c r="C35" s="16"/>
      <c r="D35" s="16"/>
      <c r="E35" s="16"/>
      <c r="F35" s="17"/>
      <c r="G35" s="121">
        <v>0</v>
      </c>
      <c r="H35" s="120">
        <v>0</v>
      </c>
      <c r="I35" s="121">
        <v>3157337</v>
      </c>
      <c r="J35" s="66">
        <f t="shared" si="0"/>
        <v>3157337</v>
      </c>
    </row>
    <row r="36" spans="1:10" ht="15" x14ac:dyDescent="0.2">
      <c r="A36" s="105" t="s">
        <v>85</v>
      </c>
      <c r="B36" s="85" t="s">
        <v>81</v>
      </c>
      <c r="C36" s="16"/>
      <c r="D36" s="16"/>
      <c r="E36" s="16"/>
      <c r="F36" s="17"/>
      <c r="G36" s="121">
        <v>0</v>
      </c>
      <c r="H36" s="120">
        <v>0</v>
      </c>
      <c r="I36" s="121">
        <v>0</v>
      </c>
      <c r="J36" s="66">
        <f t="shared" si="0"/>
        <v>0</v>
      </c>
    </row>
    <row r="37" spans="1:10" ht="15" x14ac:dyDescent="0.2">
      <c r="A37" s="65">
        <v>555.55600000000004</v>
      </c>
      <c r="B37" s="85" t="s">
        <v>104</v>
      </c>
      <c r="C37" s="16"/>
      <c r="D37" s="16"/>
      <c r="E37" s="16"/>
      <c r="F37" s="17"/>
      <c r="G37" s="121">
        <v>0</v>
      </c>
      <c r="H37" s="120">
        <v>0</v>
      </c>
      <c r="I37" s="121">
        <v>0</v>
      </c>
      <c r="J37" s="66">
        <f t="shared" si="0"/>
        <v>0</v>
      </c>
    </row>
    <row r="38" spans="1:10" ht="15" x14ac:dyDescent="0.2">
      <c r="A38" s="62">
        <v>557</v>
      </c>
      <c r="B38" s="85" t="s">
        <v>105</v>
      </c>
      <c r="C38" s="14"/>
      <c r="D38" s="14"/>
      <c r="E38" s="14"/>
      <c r="F38" s="15"/>
      <c r="G38" s="129">
        <v>0</v>
      </c>
      <c r="H38" s="117">
        <v>0</v>
      </c>
      <c r="I38" s="129">
        <v>0</v>
      </c>
      <c r="J38" s="66">
        <f t="shared" si="0"/>
        <v>0</v>
      </c>
    </row>
    <row r="39" spans="1:10" ht="15.75" thickBot="1" x14ac:dyDescent="0.25">
      <c r="A39" s="106">
        <v>558</v>
      </c>
      <c r="B39" s="88" t="s">
        <v>106</v>
      </c>
      <c r="C39" s="107"/>
      <c r="D39" s="107"/>
      <c r="E39" s="107"/>
      <c r="F39" s="108"/>
      <c r="G39" s="131">
        <v>200000</v>
      </c>
      <c r="H39" s="130">
        <v>300000</v>
      </c>
      <c r="I39" s="131">
        <v>550000</v>
      </c>
      <c r="J39" s="109">
        <f t="shared" si="0"/>
        <v>350000</v>
      </c>
    </row>
    <row r="40" spans="1:10" ht="16.5" thickBot="1" x14ac:dyDescent="0.3">
      <c r="A40" s="91" t="s">
        <v>43</v>
      </c>
      <c r="B40" s="21"/>
      <c r="C40" s="22"/>
      <c r="D40" s="22"/>
      <c r="E40" s="22"/>
      <c r="F40" s="23"/>
      <c r="G40" s="58">
        <f>SUM(G34:G39)</f>
        <v>516399</v>
      </c>
      <c r="H40" s="83">
        <f>SUM(H34:H39)</f>
        <v>616399</v>
      </c>
      <c r="I40" s="58">
        <f>SUM(I34:I39)</f>
        <v>4274000</v>
      </c>
      <c r="J40" s="110">
        <f>SUM(J34:J39)</f>
        <v>3757601</v>
      </c>
    </row>
    <row r="41" spans="1:10" ht="15.75" thickBot="1" x14ac:dyDescent="0.25">
      <c r="A41" s="45">
        <v>591</v>
      </c>
      <c r="B41" s="13" t="s">
        <v>44</v>
      </c>
      <c r="C41" s="14"/>
      <c r="D41" s="14"/>
      <c r="E41" s="14"/>
      <c r="F41" s="15"/>
      <c r="G41" s="132"/>
      <c r="H41" s="117">
        <v>0</v>
      </c>
      <c r="I41" s="132"/>
      <c r="J41" s="110">
        <f>IFERROR(I41-G41,"0")</f>
        <v>0</v>
      </c>
    </row>
    <row r="42" spans="1:10" ht="16.5" thickBot="1" x14ac:dyDescent="0.3">
      <c r="A42" s="91" t="s">
        <v>45</v>
      </c>
      <c r="B42" s="21"/>
      <c r="C42" s="22"/>
      <c r="D42" s="22"/>
      <c r="E42" s="22"/>
      <c r="F42" s="23"/>
      <c r="G42" s="76">
        <f>G41</f>
        <v>0</v>
      </c>
      <c r="H42" s="78">
        <f>H41</f>
        <v>0</v>
      </c>
      <c r="I42" s="76">
        <f>I41</f>
        <v>0</v>
      </c>
      <c r="J42" s="110">
        <f>J41</f>
        <v>0</v>
      </c>
    </row>
    <row r="43" spans="1:10" ht="17.25" thickTop="1" thickBot="1" x14ac:dyDescent="0.3">
      <c r="A43" s="26" t="s">
        <v>46</v>
      </c>
      <c r="B43" s="27"/>
      <c r="C43" s="28"/>
      <c r="D43" s="28"/>
      <c r="E43" s="28"/>
      <c r="F43" s="29"/>
      <c r="G43" s="71">
        <f>G12+G17+G22+G25+G29+G33+G40+G42</f>
        <v>28790008</v>
      </c>
      <c r="H43" s="80">
        <f>H12+H17+H22+H25+H29+H33+H40+H42</f>
        <v>24776758</v>
      </c>
      <c r="I43" s="71">
        <f>I12+I17+I22+I25+I29+I33+I40+I42</f>
        <v>35632000</v>
      </c>
      <c r="J43" s="112">
        <f>J12+J17+J22+J25+J29+J33+J40+J42</f>
        <v>6841992</v>
      </c>
    </row>
    <row r="44" spans="1:10" ht="12.75" customHeight="1" thickTop="1" x14ac:dyDescent="0.2">
      <c r="A44" s="67" t="s">
        <v>89</v>
      </c>
      <c r="B44" s="300" t="s">
        <v>90</v>
      </c>
      <c r="C44" s="301"/>
      <c r="D44" s="301"/>
      <c r="E44" s="301"/>
      <c r="F44" s="302"/>
      <c r="G44" s="134">
        <v>3052609</v>
      </c>
      <c r="H44" s="133">
        <v>3300000</v>
      </c>
      <c r="I44" s="134">
        <v>4971000</v>
      </c>
      <c r="J44" s="135">
        <f t="shared" ref="J44:J51" si="1">IFERROR(I44-G44,"0")</f>
        <v>1918391</v>
      </c>
    </row>
    <row r="45" spans="1:10" x14ac:dyDescent="0.2">
      <c r="A45" s="46">
        <v>648</v>
      </c>
      <c r="B45" s="85" t="s">
        <v>95</v>
      </c>
      <c r="C45" s="93"/>
      <c r="D45" s="93"/>
      <c r="E45" s="93"/>
      <c r="F45" s="94"/>
      <c r="G45" s="121">
        <v>0</v>
      </c>
      <c r="H45" s="120">
        <v>165000</v>
      </c>
      <c r="I45" s="121">
        <v>0</v>
      </c>
      <c r="J45" s="66">
        <f t="shared" si="1"/>
        <v>0</v>
      </c>
    </row>
    <row r="46" spans="1:10" x14ac:dyDescent="0.2">
      <c r="A46" s="303">
        <v>672</v>
      </c>
      <c r="B46" s="95" t="s">
        <v>134</v>
      </c>
      <c r="C46" s="95"/>
      <c r="D46" s="95"/>
      <c r="E46" s="95"/>
      <c r="F46" s="96"/>
      <c r="G46" s="128">
        <v>20677607</v>
      </c>
      <c r="H46" s="127">
        <v>20677607</v>
      </c>
      <c r="I46" s="128">
        <v>22128000</v>
      </c>
      <c r="J46" s="66">
        <f t="shared" si="1"/>
        <v>1450393</v>
      </c>
    </row>
    <row r="47" spans="1:10" x14ac:dyDescent="0.2">
      <c r="A47" s="303"/>
      <c r="B47" s="306" t="s">
        <v>144</v>
      </c>
      <c r="C47" s="307"/>
      <c r="D47" s="307"/>
      <c r="E47" s="307"/>
      <c r="F47" s="308"/>
      <c r="G47" s="126">
        <v>3192393</v>
      </c>
      <c r="H47" s="127">
        <v>3192393</v>
      </c>
      <c r="I47" s="128">
        <v>3103000</v>
      </c>
      <c r="J47" s="66">
        <f t="shared" si="1"/>
        <v>-89393</v>
      </c>
    </row>
    <row r="48" spans="1:10" x14ac:dyDescent="0.2">
      <c r="A48" s="304"/>
      <c r="B48" s="93" t="s">
        <v>135</v>
      </c>
      <c r="C48" s="93"/>
      <c r="D48" s="93"/>
      <c r="E48" s="93"/>
      <c r="F48" s="94"/>
      <c r="G48" s="119">
        <v>316399</v>
      </c>
      <c r="H48" s="120">
        <v>316399</v>
      </c>
      <c r="I48" s="121">
        <v>3724000</v>
      </c>
      <c r="J48" s="66">
        <f t="shared" si="1"/>
        <v>3407601</v>
      </c>
    </row>
    <row r="49" spans="1:10" x14ac:dyDescent="0.2">
      <c r="A49" s="276"/>
      <c r="B49" s="262" t="s">
        <v>136</v>
      </c>
      <c r="C49" s="93"/>
      <c r="D49" s="93"/>
      <c r="E49" s="93"/>
      <c r="F49" s="94"/>
      <c r="G49" s="119">
        <v>1551000</v>
      </c>
      <c r="H49" s="120">
        <v>1551000</v>
      </c>
      <c r="I49" s="121">
        <v>1706000</v>
      </c>
      <c r="J49" s="66">
        <f t="shared" si="1"/>
        <v>155000</v>
      </c>
    </row>
    <row r="50" spans="1:10" x14ac:dyDescent="0.2">
      <c r="A50" s="59">
        <v>672</v>
      </c>
      <c r="B50" s="93" t="s">
        <v>96</v>
      </c>
      <c r="C50" s="93"/>
      <c r="D50" s="93"/>
      <c r="E50" s="93"/>
      <c r="F50" s="94"/>
      <c r="G50" s="126">
        <v>0</v>
      </c>
      <c r="H50" s="127">
        <f>100835+50000</f>
        <v>150835</v>
      </c>
      <c r="I50" s="121">
        <v>0</v>
      </c>
      <c r="J50" s="66">
        <f t="shared" si="1"/>
        <v>0</v>
      </c>
    </row>
    <row r="51" spans="1:10" ht="13.5" thickBot="1" x14ac:dyDescent="0.25">
      <c r="A51" s="46" t="s">
        <v>91</v>
      </c>
      <c r="B51" s="93" t="s">
        <v>97</v>
      </c>
      <c r="C51" s="93"/>
      <c r="D51" s="93"/>
      <c r="E51" s="93"/>
      <c r="F51" s="94"/>
      <c r="G51" s="126">
        <v>0</v>
      </c>
      <c r="H51" s="127">
        <v>863000</v>
      </c>
      <c r="I51" s="121">
        <v>0</v>
      </c>
      <c r="J51" s="109">
        <f t="shared" si="1"/>
        <v>0</v>
      </c>
    </row>
    <row r="52" spans="1:10" ht="17.25" thickTop="1" thickBot="1" x14ac:dyDescent="0.3">
      <c r="A52" s="26" t="s">
        <v>47</v>
      </c>
      <c r="B52" s="27"/>
      <c r="C52" s="28"/>
      <c r="D52" s="28"/>
      <c r="E52" s="28"/>
      <c r="F52" s="29"/>
      <c r="G52" s="79">
        <f>SUM(G44:G51)</f>
        <v>28790008</v>
      </c>
      <c r="H52" s="80">
        <f>SUM(H44:H51)</f>
        <v>30216234</v>
      </c>
      <c r="I52" s="71">
        <f>SUM(I44:I51)</f>
        <v>35632000</v>
      </c>
      <c r="J52" s="112">
        <f>SUM(J44:J51)</f>
        <v>6841992</v>
      </c>
    </row>
    <row r="53" spans="1:10" ht="16.5" thickTop="1" thickBot="1" x14ac:dyDescent="0.25">
      <c r="A53" s="68" t="s">
        <v>117</v>
      </c>
      <c r="B53" s="30"/>
      <c r="C53" s="31"/>
      <c r="D53" s="31"/>
      <c r="E53" s="31"/>
      <c r="F53" s="32"/>
      <c r="G53" s="81">
        <f>G52-G43</f>
        <v>0</v>
      </c>
      <c r="H53" s="82">
        <f>H52-H43</f>
        <v>5439476</v>
      </c>
      <c r="I53" s="77">
        <f>I52-I43</f>
        <v>0</v>
      </c>
      <c r="J53" s="113">
        <f>J52-J43</f>
        <v>0</v>
      </c>
    </row>
    <row r="54" spans="1:10" x14ac:dyDescent="0.2">
      <c r="A54" s="39" t="s">
        <v>50</v>
      </c>
    </row>
    <row r="55" spans="1:10" ht="6.75" customHeight="1" x14ac:dyDescent="0.2">
      <c r="A55" s="39"/>
    </row>
    <row r="56" spans="1:10" x14ac:dyDescent="0.2">
      <c r="A56" s="299" t="s">
        <v>98</v>
      </c>
      <c r="B56" s="299"/>
      <c r="C56" s="305" t="str">
        <f>ÚVOD!B43</f>
        <v>Ing. Mirka Kolářová</v>
      </c>
      <c r="D56" s="305"/>
      <c r="E56" s="305"/>
      <c r="F56" s="61" t="s">
        <v>48</v>
      </c>
      <c r="G56" s="194">
        <f>ÚVOD!B44</f>
        <v>45504</v>
      </c>
      <c r="H56" s="99" t="s">
        <v>0</v>
      </c>
      <c r="I56" s="298"/>
      <c r="J56" s="298"/>
    </row>
    <row r="57" spans="1:10" x14ac:dyDescent="0.2">
      <c r="A57" s="299" t="s">
        <v>12</v>
      </c>
      <c r="B57" s="299"/>
      <c r="C57" s="305" t="str">
        <f>ÚVOD!B51</f>
        <v>Bc. Michael Dufek</v>
      </c>
      <c r="D57" s="305"/>
      <c r="E57" s="305"/>
      <c r="F57" s="61" t="s">
        <v>49</v>
      </c>
      <c r="G57" s="194">
        <f>ÚVOD!B52</f>
        <v>45504</v>
      </c>
      <c r="H57" s="99" t="s">
        <v>0</v>
      </c>
      <c r="I57" s="298"/>
      <c r="J57" s="298"/>
    </row>
    <row r="58" spans="1:10" x14ac:dyDescent="0.2">
      <c r="A58" s="1"/>
      <c r="B58" s="98"/>
      <c r="C58" s="47"/>
      <c r="D58" s="47"/>
      <c r="E58" s="47"/>
      <c r="F58" s="47"/>
      <c r="G58" s="47"/>
      <c r="H58" s="98"/>
      <c r="I58" s="48"/>
      <c r="J58" s="48"/>
    </row>
    <row r="59" spans="1:10" x14ac:dyDescent="0.2">
      <c r="A59" s="1"/>
      <c r="B59" s="1"/>
      <c r="C59" s="13"/>
      <c r="D59" s="13"/>
      <c r="E59" s="57"/>
      <c r="F59" s="57"/>
      <c r="G59" s="57"/>
      <c r="H59" s="13"/>
      <c r="I59" s="266"/>
    </row>
    <row r="60" spans="1:10" x14ac:dyDescent="0.2">
      <c r="A60" s="1"/>
    </row>
  </sheetData>
  <mergeCells count="19">
    <mergeCell ref="I56:J56"/>
    <mergeCell ref="I57:J57"/>
    <mergeCell ref="A57:B57"/>
    <mergeCell ref="B44:F44"/>
    <mergeCell ref="A46:A49"/>
    <mergeCell ref="A56:B56"/>
    <mergeCell ref="C56:E56"/>
    <mergeCell ref="C57:E57"/>
    <mergeCell ref="B47:F47"/>
    <mergeCell ref="A1:J1"/>
    <mergeCell ref="J5:J7"/>
    <mergeCell ref="A34:A35"/>
    <mergeCell ref="G5:H5"/>
    <mergeCell ref="A5:A7"/>
    <mergeCell ref="B5:F7"/>
    <mergeCell ref="G6:G7"/>
    <mergeCell ref="H6:H7"/>
    <mergeCell ref="I5:I7"/>
    <mergeCell ref="C3:J3"/>
  </mergeCells>
  <phoneticPr fontId="2" type="noConversion"/>
  <pageMargins left="0.70866141732283472" right="0.70866141732283472" top="0.78740157480314965" bottom="0.78740157480314965" header="0.31496062992125984" footer="0.31496062992125984"/>
  <pageSetup paperSize="9" scale="88" orientation="portrait" r:id="rId1"/>
  <ignoredErrors>
    <ignoredError sqref="J1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K53"/>
  <sheetViews>
    <sheetView zoomScaleNormal="100" workbookViewId="0">
      <selection activeCell="J36" sqref="J36"/>
    </sheetView>
  </sheetViews>
  <sheetFormatPr defaultRowHeight="12.75" x14ac:dyDescent="0.2"/>
  <cols>
    <col min="1" max="1" width="5.85546875" customWidth="1"/>
    <col min="2" max="2" width="13.85546875" customWidth="1"/>
    <col min="3" max="3" width="20" customWidth="1"/>
    <col min="4" max="4" width="16.140625" customWidth="1"/>
    <col min="5" max="5" width="14.28515625" customWidth="1"/>
    <col min="6" max="7" width="12.85546875" customWidth="1"/>
    <col min="8" max="8" width="12.5703125" customWidth="1"/>
    <col min="9" max="10" width="17.7109375" customWidth="1"/>
  </cols>
  <sheetData>
    <row r="1" spans="1:11" x14ac:dyDescent="0.2">
      <c r="A1" s="333" t="s">
        <v>145</v>
      </c>
      <c r="B1" s="333"/>
      <c r="C1" s="333"/>
      <c r="D1" s="333"/>
      <c r="E1" s="333"/>
      <c r="F1" s="333"/>
      <c r="G1" s="333"/>
      <c r="H1" s="137"/>
      <c r="I1" s="137"/>
      <c r="J1" s="137"/>
    </row>
    <row r="2" spans="1:11" ht="14.25" customHeight="1" x14ac:dyDescent="0.2">
      <c r="A2" s="318" t="s">
        <v>123</v>
      </c>
      <c r="B2" s="318"/>
      <c r="C2" s="318"/>
      <c r="D2" s="318"/>
      <c r="E2" s="318"/>
      <c r="F2" s="318"/>
      <c r="G2" s="318"/>
    </row>
    <row r="3" spans="1:11" x14ac:dyDescent="0.2">
      <c r="A3" s="339" t="s">
        <v>77</v>
      </c>
      <c r="B3" s="340"/>
      <c r="C3" s="318" t="str">
        <f>ÚVOD!B14</f>
        <v>Komunitní středisko KONTAKT Liberec s.r.o.</v>
      </c>
      <c r="D3" s="318"/>
      <c r="E3" s="318"/>
      <c r="F3" s="318"/>
      <c r="G3" s="318"/>
      <c r="H3" s="9"/>
      <c r="I3" s="9"/>
      <c r="J3" s="9"/>
    </row>
    <row r="4" spans="1:11" x14ac:dyDescent="0.2">
      <c r="A4" s="74"/>
      <c r="B4" s="75"/>
      <c r="C4" s="254"/>
      <c r="D4" s="73"/>
      <c r="E4" s="73"/>
      <c r="F4" s="73"/>
      <c r="G4" s="9"/>
      <c r="H4" s="9"/>
      <c r="I4" s="9"/>
      <c r="J4" s="9"/>
    </row>
    <row r="5" spans="1:11" ht="13.5" thickBot="1" x14ac:dyDescent="0.25">
      <c r="B5" s="52" t="s">
        <v>51</v>
      </c>
      <c r="C5" s="52"/>
      <c r="D5" s="52"/>
      <c r="E5" s="9"/>
      <c r="F5" s="9"/>
      <c r="G5" s="2" t="s">
        <v>132</v>
      </c>
      <c r="H5" s="9"/>
      <c r="I5" s="9"/>
      <c r="J5" s="9"/>
    </row>
    <row r="6" spans="1:11" ht="39.75" customHeight="1" thickBot="1" x14ac:dyDescent="0.25">
      <c r="A6" s="190" t="s">
        <v>94</v>
      </c>
      <c r="B6" s="341" t="s">
        <v>14</v>
      </c>
      <c r="C6" s="342"/>
      <c r="D6" s="342"/>
      <c r="E6" s="192" t="s">
        <v>125</v>
      </c>
      <c r="F6" s="193" t="s">
        <v>126</v>
      </c>
      <c r="G6" s="191" t="s">
        <v>127</v>
      </c>
      <c r="H6" s="2"/>
      <c r="I6" s="2"/>
      <c r="J6" s="1"/>
      <c r="K6" s="1"/>
    </row>
    <row r="7" spans="1:11" x14ac:dyDescent="0.2">
      <c r="A7" s="255"/>
      <c r="B7" s="309" t="s">
        <v>159</v>
      </c>
      <c r="C7" s="319"/>
      <c r="D7" s="320"/>
      <c r="E7" s="197">
        <v>30000</v>
      </c>
      <c r="F7" s="198"/>
      <c r="G7" s="199">
        <f>SUM(E7:F7)</f>
        <v>30000</v>
      </c>
      <c r="H7" s="2"/>
      <c r="I7" s="2"/>
      <c r="J7" s="1"/>
      <c r="K7" s="1"/>
    </row>
    <row r="8" spans="1:11" x14ac:dyDescent="0.2">
      <c r="A8" s="256"/>
      <c r="B8" s="309" t="s">
        <v>160</v>
      </c>
      <c r="C8" s="319"/>
      <c r="D8" s="320"/>
      <c r="E8" s="197">
        <v>25000</v>
      </c>
      <c r="F8" s="198"/>
      <c r="G8" s="199">
        <f t="shared" ref="G8:G29" si="0">SUM(E8:F8)</f>
        <v>25000</v>
      </c>
      <c r="H8" s="2"/>
      <c r="I8" s="2"/>
      <c r="J8" s="1"/>
      <c r="K8" s="1"/>
    </row>
    <row r="9" spans="1:11" x14ac:dyDescent="0.2">
      <c r="A9" s="256"/>
      <c r="B9" s="309" t="s">
        <v>161</v>
      </c>
      <c r="C9" s="319"/>
      <c r="D9" s="320"/>
      <c r="E9" s="197">
        <v>280000</v>
      </c>
      <c r="F9" s="198"/>
      <c r="G9" s="199">
        <f t="shared" si="0"/>
        <v>280000</v>
      </c>
      <c r="H9" s="2"/>
      <c r="I9" s="2"/>
      <c r="J9" s="1"/>
      <c r="K9" s="1"/>
    </row>
    <row r="10" spans="1:11" x14ac:dyDescent="0.2">
      <c r="A10" s="256"/>
      <c r="B10" s="309" t="s">
        <v>162</v>
      </c>
      <c r="C10" s="319"/>
      <c r="D10" s="320"/>
      <c r="E10" s="197">
        <v>30000</v>
      </c>
      <c r="F10" s="198"/>
      <c r="G10" s="199">
        <f t="shared" si="0"/>
        <v>30000</v>
      </c>
      <c r="H10" s="2"/>
      <c r="I10" s="2"/>
      <c r="J10" s="1"/>
      <c r="K10" s="1"/>
    </row>
    <row r="11" spans="1:11" x14ac:dyDescent="0.2">
      <c r="A11" s="256"/>
      <c r="B11" s="309" t="s">
        <v>163</v>
      </c>
      <c r="C11" s="319"/>
      <c r="D11" s="320"/>
      <c r="E11" s="197">
        <v>30000</v>
      </c>
      <c r="F11" s="198"/>
      <c r="G11" s="199">
        <f t="shared" si="0"/>
        <v>30000</v>
      </c>
      <c r="J11" s="1"/>
    </row>
    <row r="12" spans="1:11" x14ac:dyDescent="0.2">
      <c r="A12" s="256"/>
      <c r="B12" s="309" t="s">
        <v>164</v>
      </c>
      <c r="C12" s="319"/>
      <c r="D12" s="320"/>
      <c r="E12" s="197">
        <v>60000</v>
      </c>
      <c r="F12" s="198"/>
      <c r="G12" s="199">
        <f t="shared" si="0"/>
        <v>60000</v>
      </c>
      <c r="J12" s="1"/>
    </row>
    <row r="13" spans="1:11" x14ac:dyDescent="0.2">
      <c r="A13" s="256"/>
      <c r="B13" s="309"/>
      <c r="C13" s="319"/>
      <c r="D13" s="320"/>
      <c r="E13" s="197"/>
      <c r="F13" s="198"/>
      <c r="G13" s="199">
        <f t="shared" si="0"/>
        <v>0</v>
      </c>
      <c r="J13" s="1"/>
    </row>
    <row r="14" spans="1:11" x14ac:dyDescent="0.2">
      <c r="A14" s="256"/>
      <c r="B14" s="309"/>
      <c r="C14" s="319"/>
      <c r="D14" s="320"/>
      <c r="E14" s="202"/>
      <c r="F14" s="203"/>
      <c r="G14" s="199">
        <f t="shared" si="0"/>
        <v>0</v>
      </c>
      <c r="H14" s="1"/>
      <c r="I14" s="1"/>
      <c r="J14" s="1"/>
    </row>
    <row r="15" spans="1:11" x14ac:dyDescent="0.2">
      <c r="A15" s="256"/>
      <c r="B15" s="321"/>
      <c r="C15" s="322"/>
      <c r="D15" s="323"/>
      <c r="E15" s="204"/>
      <c r="F15" s="205"/>
      <c r="G15" s="199">
        <f t="shared" si="0"/>
        <v>0</v>
      </c>
      <c r="H15" s="1"/>
      <c r="I15" s="1"/>
      <c r="J15" s="1"/>
    </row>
    <row r="16" spans="1:11" x14ac:dyDescent="0.2">
      <c r="A16" s="256"/>
      <c r="B16" s="309"/>
      <c r="C16" s="319"/>
      <c r="D16" s="320"/>
      <c r="E16" s="197"/>
      <c r="F16" s="198"/>
      <c r="G16" s="199">
        <f t="shared" si="0"/>
        <v>0</v>
      </c>
      <c r="H16" s="1"/>
      <c r="I16" s="1"/>
    </row>
    <row r="17" spans="1:10" x14ac:dyDescent="0.2">
      <c r="A17" s="256"/>
      <c r="B17" s="309"/>
      <c r="C17" s="319"/>
      <c r="D17" s="320"/>
      <c r="E17" s="197"/>
      <c r="F17" s="198"/>
      <c r="G17" s="199">
        <f t="shared" si="0"/>
        <v>0</v>
      </c>
      <c r="H17" s="1"/>
      <c r="I17" s="1"/>
    </row>
    <row r="18" spans="1:10" x14ac:dyDescent="0.2">
      <c r="A18" s="256"/>
      <c r="B18" s="309"/>
      <c r="C18" s="319"/>
      <c r="D18" s="320"/>
      <c r="E18" s="197"/>
      <c r="F18" s="198"/>
      <c r="G18" s="199">
        <f t="shared" si="0"/>
        <v>0</v>
      </c>
      <c r="H18" s="1"/>
      <c r="I18" s="1"/>
    </row>
    <row r="19" spans="1:10" x14ac:dyDescent="0.2">
      <c r="A19" s="256"/>
      <c r="B19" s="309"/>
      <c r="C19" s="319"/>
      <c r="D19" s="320"/>
      <c r="E19" s="197"/>
      <c r="F19" s="198"/>
      <c r="G19" s="199">
        <f t="shared" si="0"/>
        <v>0</v>
      </c>
      <c r="H19" s="1"/>
      <c r="I19" s="1"/>
    </row>
    <row r="20" spans="1:10" x14ac:dyDescent="0.2">
      <c r="A20" s="256"/>
      <c r="B20" s="309"/>
      <c r="C20" s="319"/>
      <c r="D20" s="320"/>
      <c r="E20" s="197"/>
      <c r="F20" s="198"/>
      <c r="G20" s="199">
        <f t="shared" si="0"/>
        <v>0</v>
      </c>
      <c r="H20" s="1"/>
      <c r="I20" s="1"/>
    </row>
    <row r="21" spans="1:10" x14ac:dyDescent="0.2">
      <c r="A21" s="256"/>
      <c r="B21" s="309"/>
      <c r="C21" s="319"/>
      <c r="D21" s="320"/>
      <c r="E21" s="197"/>
      <c r="F21" s="198"/>
      <c r="G21" s="199">
        <f t="shared" si="0"/>
        <v>0</v>
      </c>
      <c r="H21" s="1"/>
      <c r="I21" s="1"/>
      <c r="J21" s="1"/>
    </row>
    <row r="22" spans="1:10" x14ac:dyDescent="0.2">
      <c r="A22" s="256"/>
      <c r="B22" s="309"/>
      <c r="C22" s="319"/>
      <c r="D22" s="320"/>
      <c r="E22" s="197"/>
      <c r="F22" s="198"/>
      <c r="G22" s="199">
        <f t="shared" si="0"/>
        <v>0</v>
      </c>
      <c r="H22" s="1"/>
      <c r="I22" s="1"/>
      <c r="J22" s="1"/>
    </row>
    <row r="23" spans="1:10" x14ac:dyDescent="0.2">
      <c r="A23" s="256"/>
      <c r="B23" s="309"/>
      <c r="C23" s="319"/>
      <c r="D23" s="320"/>
      <c r="E23" s="202"/>
      <c r="F23" s="203"/>
      <c r="G23" s="199">
        <f t="shared" si="0"/>
        <v>0</v>
      </c>
      <c r="H23" s="1"/>
      <c r="I23" s="1"/>
      <c r="J23" s="1"/>
    </row>
    <row r="24" spans="1:10" x14ac:dyDescent="0.2">
      <c r="A24" s="256"/>
      <c r="B24" s="321"/>
      <c r="C24" s="322"/>
      <c r="D24" s="323"/>
      <c r="E24" s="204"/>
      <c r="F24" s="205"/>
      <c r="G24" s="199">
        <f t="shared" si="0"/>
        <v>0</v>
      </c>
      <c r="H24" s="1"/>
      <c r="I24" s="1"/>
      <c r="J24" s="1"/>
    </row>
    <row r="25" spans="1:10" x14ac:dyDescent="0.2">
      <c r="A25" s="256"/>
      <c r="B25" s="321"/>
      <c r="C25" s="322"/>
      <c r="D25" s="323"/>
      <c r="E25" s="204"/>
      <c r="F25" s="205"/>
      <c r="G25" s="199">
        <f t="shared" si="0"/>
        <v>0</v>
      </c>
      <c r="H25" s="1"/>
      <c r="I25" s="1"/>
      <c r="J25" s="1"/>
    </row>
    <row r="26" spans="1:10" x14ac:dyDescent="0.2">
      <c r="A26" s="256"/>
      <c r="B26" s="321"/>
      <c r="C26" s="322"/>
      <c r="D26" s="323"/>
      <c r="E26" s="204"/>
      <c r="F26" s="205"/>
      <c r="G26" s="199">
        <f t="shared" si="0"/>
        <v>0</v>
      </c>
      <c r="H26" s="1"/>
      <c r="I26" s="1"/>
      <c r="J26" s="1"/>
    </row>
    <row r="27" spans="1:10" x14ac:dyDescent="0.2">
      <c r="A27" s="256"/>
      <c r="B27" s="321"/>
      <c r="C27" s="322"/>
      <c r="D27" s="323"/>
      <c r="E27" s="204"/>
      <c r="F27" s="205"/>
      <c r="G27" s="199">
        <f t="shared" si="0"/>
        <v>0</v>
      </c>
      <c r="H27" s="1"/>
      <c r="I27" s="1"/>
      <c r="J27" s="1"/>
    </row>
    <row r="28" spans="1:10" x14ac:dyDescent="0.2">
      <c r="A28" s="257"/>
      <c r="B28" s="321"/>
      <c r="C28" s="322"/>
      <c r="D28" s="323"/>
      <c r="E28" s="204"/>
      <c r="F28" s="205"/>
      <c r="G28" s="199">
        <f t="shared" si="0"/>
        <v>0</v>
      </c>
    </row>
    <row r="29" spans="1:10" ht="13.5" thickBot="1" x14ac:dyDescent="0.25">
      <c r="A29" s="258"/>
      <c r="B29" s="321"/>
      <c r="C29" s="322"/>
      <c r="D29" s="323"/>
      <c r="E29" s="204"/>
      <c r="F29" s="205"/>
      <c r="G29" s="199">
        <f t="shared" si="0"/>
        <v>0</v>
      </c>
    </row>
    <row r="30" spans="1:10" ht="13.5" thickBot="1" x14ac:dyDescent="0.25">
      <c r="A30" s="11"/>
      <c r="B30" s="315" t="s">
        <v>124</v>
      </c>
      <c r="C30" s="316"/>
      <c r="D30" s="316"/>
      <c r="E30" s="316"/>
      <c r="F30" s="317"/>
      <c r="G30" s="207">
        <f>SUM(G7:G29)</f>
        <v>455000</v>
      </c>
    </row>
    <row r="31" spans="1:10" x14ac:dyDescent="0.2">
      <c r="A31" s="1"/>
      <c r="B31" s="49"/>
      <c r="C31" s="49"/>
      <c r="D31" s="49"/>
      <c r="E31" s="50"/>
      <c r="F31" s="50"/>
      <c r="G31" s="50"/>
    </row>
    <row r="32" spans="1:10" ht="13.5" thickBot="1" x14ac:dyDescent="0.25">
      <c r="A32" s="1"/>
      <c r="B32" s="52" t="s">
        <v>52</v>
      </c>
      <c r="C32" s="52"/>
      <c r="D32" s="52"/>
      <c r="E32" s="50"/>
      <c r="F32" s="50"/>
      <c r="G32" s="2" t="s">
        <v>132</v>
      </c>
    </row>
    <row r="33" spans="1:9" ht="12" customHeight="1" x14ac:dyDescent="0.2">
      <c r="A33" s="337" t="s">
        <v>94</v>
      </c>
      <c r="B33" s="324" t="s">
        <v>53</v>
      </c>
      <c r="C33" s="325"/>
      <c r="D33" s="325"/>
      <c r="E33" s="325"/>
      <c r="F33" s="326"/>
      <c r="G33" s="335" t="s">
        <v>126</v>
      </c>
    </row>
    <row r="34" spans="1:9" ht="24" customHeight="1" thickBot="1" x14ac:dyDescent="0.25">
      <c r="A34" s="338"/>
      <c r="B34" s="327"/>
      <c r="C34" s="328"/>
      <c r="D34" s="328"/>
      <c r="E34" s="328"/>
      <c r="F34" s="329"/>
      <c r="G34" s="336"/>
    </row>
    <row r="35" spans="1:9" x14ac:dyDescent="0.2">
      <c r="A35" s="259"/>
      <c r="B35" s="330"/>
      <c r="C35" s="331"/>
      <c r="D35" s="331"/>
      <c r="E35" s="331"/>
      <c r="F35" s="332"/>
      <c r="G35" s="199"/>
    </row>
    <row r="36" spans="1:9" x14ac:dyDescent="0.2">
      <c r="A36" s="257"/>
      <c r="B36" s="309"/>
      <c r="C36" s="310"/>
      <c r="D36" s="310"/>
      <c r="E36" s="310"/>
      <c r="F36" s="311"/>
      <c r="G36" s="200"/>
    </row>
    <row r="37" spans="1:9" x14ac:dyDescent="0.2">
      <c r="A37" s="257"/>
      <c r="B37" s="309"/>
      <c r="C37" s="310"/>
      <c r="D37" s="310"/>
      <c r="E37" s="310"/>
      <c r="F37" s="311"/>
      <c r="G37" s="200"/>
    </row>
    <row r="38" spans="1:9" x14ac:dyDescent="0.2">
      <c r="A38" s="257"/>
      <c r="B38" s="309"/>
      <c r="C38" s="310"/>
      <c r="D38" s="310"/>
      <c r="E38" s="310"/>
      <c r="F38" s="311"/>
      <c r="G38" s="200"/>
    </row>
    <row r="39" spans="1:9" x14ac:dyDescent="0.2">
      <c r="A39" s="257"/>
      <c r="B39" s="309"/>
      <c r="C39" s="310"/>
      <c r="D39" s="310"/>
      <c r="E39" s="310"/>
      <c r="F39" s="311"/>
      <c r="G39" s="200"/>
    </row>
    <row r="40" spans="1:9" x14ac:dyDescent="0.2">
      <c r="A40" s="257"/>
      <c r="B40" s="309"/>
      <c r="C40" s="310"/>
      <c r="D40" s="310"/>
      <c r="E40" s="310"/>
      <c r="F40" s="311"/>
      <c r="G40" s="200"/>
    </row>
    <row r="41" spans="1:9" x14ac:dyDescent="0.2">
      <c r="A41" s="257"/>
      <c r="B41" s="309"/>
      <c r="C41" s="310"/>
      <c r="D41" s="310"/>
      <c r="E41" s="310"/>
      <c r="F41" s="311"/>
      <c r="G41" s="200"/>
    </row>
    <row r="42" spans="1:9" x14ac:dyDescent="0.2">
      <c r="A42" s="257"/>
      <c r="B42" s="309"/>
      <c r="C42" s="310"/>
      <c r="D42" s="310"/>
      <c r="E42" s="310"/>
      <c r="F42" s="311"/>
      <c r="G42" s="200"/>
    </row>
    <row r="43" spans="1:9" x14ac:dyDescent="0.2">
      <c r="A43" s="260"/>
      <c r="B43" s="309"/>
      <c r="C43" s="310"/>
      <c r="D43" s="310"/>
      <c r="E43" s="310"/>
      <c r="F43" s="311"/>
      <c r="G43" s="200"/>
    </row>
    <row r="44" spans="1:9" ht="13.5" thickBot="1" x14ac:dyDescent="0.25">
      <c r="A44" s="261"/>
      <c r="B44" s="312"/>
      <c r="C44" s="313"/>
      <c r="D44" s="313"/>
      <c r="E44" s="313"/>
      <c r="F44" s="314"/>
      <c r="G44" s="206"/>
    </row>
    <row r="45" spans="1:9" ht="13.5" thickBot="1" x14ac:dyDescent="0.25">
      <c r="A45" s="51"/>
      <c r="B45" s="315" t="s">
        <v>127</v>
      </c>
      <c r="C45" s="316"/>
      <c r="D45" s="316"/>
      <c r="E45" s="316"/>
      <c r="F45" s="317"/>
      <c r="G45" s="208">
        <f>SUM(G35:G44)</f>
        <v>0</v>
      </c>
    </row>
    <row r="46" spans="1:9" x14ac:dyDescent="0.2">
      <c r="B46" s="1"/>
      <c r="C46" s="1"/>
      <c r="D46" s="1"/>
      <c r="E46" s="1"/>
      <c r="F46" s="1"/>
      <c r="G46" s="1"/>
    </row>
    <row r="47" spans="1:9" x14ac:dyDescent="0.2">
      <c r="A47" s="299" t="s">
        <v>98</v>
      </c>
      <c r="B47" s="299"/>
      <c r="C47" s="69" t="str">
        <f>ÚVOD!B43</f>
        <v>Ing. Mirka Kolářová</v>
      </c>
      <c r="D47" s="61" t="s">
        <v>48</v>
      </c>
      <c r="E47" s="267">
        <f>ÚVOD!B44</f>
        <v>45504</v>
      </c>
      <c r="F47" s="61" t="s">
        <v>0</v>
      </c>
      <c r="G47" s="196"/>
      <c r="H47" s="61"/>
      <c r="I47" s="60"/>
    </row>
    <row r="48" spans="1:9" x14ac:dyDescent="0.2">
      <c r="A48" s="299" t="s">
        <v>12</v>
      </c>
      <c r="B48" s="299"/>
      <c r="C48" s="70" t="str">
        <f>ÚVOD!B51</f>
        <v>Bc. Michael Dufek</v>
      </c>
      <c r="D48" s="61" t="s">
        <v>49</v>
      </c>
      <c r="E48" s="195">
        <f>ÚVOD!B52</f>
        <v>45504</v>
      </c>
      <c r="F48" s="61" t="s">
        <v>0</v>
      </c>
      <c r="G48" s="196"/>
      <c r="H48" s="61"/>
      <c r="I48" s="60"/>
    </row>
    <row r="49" spans="1:7" x14ac:dyDescent="0.2">
      <c r="A49" s="97"/>
      <c r="B49" s="1"/>
      <c r="C49" s="1"/>
      <c r="D49" s="1"/>
      <c r="E49" s="1"/>
      <c r="F49" s="97"/>
      <c r="G49" s="1"/>
    </row>
    <row r="50" spans="1:7" x14ac:dyDescent="0.2">
      <c r="A50" s="10" t="s">
        <v>15</v>
      </c>
      <c r="B50" s="10"/>
      <c r="C50" s="10"/>
      <c r="D50" s="10"/>
      <c r="E50" s="1"/>
    </row>
    <row r="51" spans="1:7" x14ac:dyDescent="0.2">
      <c r="A51" s="10" t="s">
        <v>54</v>
      </c>
      <c r="B51" s="10"/>
      <c r="C51" s="10"/>
      <c r="D51" s="10"/>
      <c r="E51" s="1"/>
    </row>
    <row r="52" spans="1:7" x14ac:dyDescent="0.2">
      <c r="A52" s="10"/>
      <c r="B52" s="10"/>
      <c r="C52" s="10"/>
      <c r="D52" s="10"/>
    </row>
    <row r="53" spans="1:7" x14ac:dyDescent="0.2">
      <c r="A53" s="334"/>
      <c r="B53" s="334"/>
      <c r="C53" s="10"/>
      <c r="D53" s="10"/>
    </row>
  </sheetData>
  <mergeCells count="46">
    <mergeCell ref="A1:G1"/>
    <mergeCell ref="B20:D20"/>
    <mergeCell ref="B21:D21"/>
    <mergeCell ref="B12:D12"/>
    <mergeCell ref="A53:B53"/>
    <mergeCell ref="G33:G34"/>
    <mergeCell ref="A33:A34"/>
    <mergeCell ref="B29:D29"/>
    <mergeCell ref="C3:G3"/>
    <mergeCell ref="A3:B3"/>
    <mergeCell ref="A48:B48"/>
    <mergeCell ref="B7:D7"/>
    <mergeCell ref="B8:D8"/>
    <mergeCell ref="B9:D9"/>
    <mergeCell ref="B10:D10"/>
    <mergeCell ref="B6:D6"/>
    <mergeCell ref="A47:B47"/>
    <mergeCell ref="B11:D11"/>
    <mergeCell ref="B28:D28"/>
    <mergeCell ref="B33:F34"/>
    <mergeCell ref="B13:D13"/>
    <mergeCell ref="B14:D14"/>
    <mergeCell ref="B15:D15"/>
    <mergeCell ref="B16:D16"/>
    <mergeCell ref="B23:D23"/>
    <mergeCell ref="B24:D24"/>
    <mergeCell ref="B25:D25"/>
    <mergeCell ref="B26:D26"/>
    <mergeCell ref="B27:D27"/>
    <mergeCell ref="B35:F35"/>
    <mergeCell ref="B30:F30"/>
    <mergeCell ref="B36:F36"/>
    <mergeCell ref="A2:G2"/>
    <mergeCell ref="B17:D17"/>
    <mergeCell ref="B18:D18"/>
    <mergeCell ref="B19:D19"/>
    <mergeCell ref="B22:D22"/>
    <mergeCell ref="B37:F37"/>
    <mergeCell ref="B38:F38"/>
    <mergeCell ref="B44:F44"/>
    <mergeCell ref="B45:F45"/>
    <mergeCell ref="B39:F39"/>
    <mergeCell ref="B40:F40"/>
    <mergeCell ref="B41:F41"/>
    <mergeCell ref="B42:F42"/>
    <mergeCell ref="B43:F43"/>
  </mergeCells>
  <phoneticPr fontId="2" type="noConversion"/>
  <pageMargins left="0.70866141732283472" right="0.70866141732283472" top="0.78740157480314965" bottom="0.78740157480314965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opLeftCell="A19" workbookViewId="0">
      <selection activeCell="E48" sqref="E48"/>
    </sheetView>
  </sheetViews>
  <sheetFormatPr defaultRowHeight="12.75" x14ac:dyDescent="0.2"/>
  <cols>
    <col min="1" max="1" width="5.85546875" customWidth="1"/>
    <col min="2" max="2" width="9.42578125" customWidth="1"/>
    <col min="3" max="3" width="29.140625" customWidth="1"/>
    <col min="4" max="4" width="7" customWidth="1"/>
    <col min="5" max="5" width="11.140625" customWidth="1"/>
    <col min="6" max="6" width="8" customWidth="1"/>
    <col min="7" max="7" width="18.42578125" customWidth="1"/>
    <col min="8" max="8" width="12.5703125" customWidth="1"/>
    <col min="9" max="10" width="17.7109375" customWidth="1"/>
  </cols>
  <sheetData>
    <row r="1" spans="1:11" x14ac:dyDescent="0.2">
      <c r="A1" s="333" t="s">
        <v>146</v>
      </c>
      <c r="B1" s="333"/>
      <c r="C1" s="333"/>
      <c r="D1" s="333"/>
      <c r="E1" s="333"/>
      <c r="F1" s="333"/>
      <c r="G1" s="333"/>
      <c r="H1" s="137"/>
      <c r="I1" s="137"/>
      <c r="J1" s="137"/>
    </row>
    <row r="2" spans="1:11" ht="14.25" customHeight="1" x14ac:dyDescent="0.2">
      <c r="A2" s="318" t="s">
        <v>128</v>
      </c>
      <c r="B2" s="318"/>
      <c r="C2" s="318"/>
      <c r="D2" s="318"/>
      <c r="E2" s="318"/>
      <c r="F2" s="318"/>
      <c r="G2" s="318"/>
    </row>
    <row r="3" spans="1:11" ht="14.25" customHeight="1" x14ac:dyDescent="0.2">
      <c r="A3" s="346" t="s">
        <v>131</v>
      </c>
      <c r="B3" s="347"/>
      <c r="C3" s="347"/>
      <c r="D3" s="347"/>
      <c r="E3" s="347"/>
      <c r="F3" s="347"/>
      <c r="G3" s="347"/>
    </row>
    <row r="4" spans="1:11" x14ac:dyDescent="0.2">
      <c r="A4" s="339" t="s">
        <v>77</v>
      </c>
      <c r="B4" s="340"/>
      <c r="C4" s="318" t="str">
        <f>ÚVOD!B14</f>
        <v>Komunitní středisko KONTAKT Liberec s.r.o.</v>
      </c>
      <c r="D4" s="318"/>
      <c r="E4" s="318"/>
      <c r="F4" s="318"/>
      <c r="G4" s="318"/>
      <c r="H4" s="9"/>
      <c r="I4" s="9"/>
      <c r="J4" s="9"/>
    </row>
    <row r="5" spans="1:11" x14ac:dyDescent="0.2">
      <c r="A5" s="74"/>
      <c r="B5" s="75"/>
      <c r="C5" s="72"/>
      <c r="D5" s="73"/>
      <c r="E5" s="73"/>
      <c r="F5" s="73"/>
      <c r="G5" s="9"/>
      <c r="H5" s="9"/>
      <c r="I5" s="9"/>
      <c r="J5" s="9"/>
    </row>
    <row r="6" spans="1:11" ht="13.5" thickBot="1" x14ac:dyDescent="0.25">
      <c r="B6" s="52" t="s">
        <v>51</v>
      </c>
      <c r="C6" s="52"/>
      <c r="D6" s="52"/>
      <c r="E6" s="9"/>
      <c r="F6" s="9"/>
      <c r="G6" s="2" t="s">
        <v>132</v>
      </c>
      <c r="H6" s="9"/>
      <c r="I6" s="9"/>
      <c r="J6" s="9"/>
    </row>
    <row r="7" spans="1:11" ht="39.75" customHeight="1" thickBot="1" x14ac:dyDescent="0.25">
      <c r="A7" s="190" t="s">
        <v>94</v>
      </c>
      <c r="B7" s="341" t="s">
        <v>130</v>
      </c>
      <c r="C7" s="342"/>
      <c r="D7" s="342"/>
      <c r="E7" s="342"/>
      <c r="F7" s="351"/>
      <c r="G7" s="191" t="s">
        <v>129</v>
      </c>
      <c r="H7" s="2"/>
      <c r="I7" s="2"/>
      <c r="J7" s="1"/>
      <c r="K7" s="1"/>
    </row>
    <row r="8" spans="1:11" x14ac:dyDescent="0.2">
      <c r="A8" s="255"/>
      <c r="B8" s="352"/>
      <c r="C8" s="353"/>
      <c r="D8" s="353"/>
      <c r="E8" s="353"/>
      <c r="F8" s="354"/>
      <c r="G8" s="199"/>
      <c r="H8" s="2"/>
      <c r="I8" s="2"/>
      <c r="J8" s="1"/>
      <c r="K8" s="1"/>
    </row>
    <row r="9" spans="1:11" x14ac:dyDescent="0.2">
      <c r="A9" s="256"/>
      <c r="B9" s="348"/>
      <c r="C9" s="349"/>
      <c r="D9" s="349"/>
      <c r="E9" s="349"/>
      <c r="F9" s="350"/>
      <c r="G9" s="200"/>
      <c r="H9" s="2"/>
      <c r="I9" s="2"/>
      <c r="J9" s="1"/>
      <c r="K9" s="1"/>
    </row>
    <row r="10" spans="1:11" x14ac:dyDescent="0.2">
      <c r="A10" s="256"/>
      <c r="B10" s="348"/>
      <c r="C10" s="349"/>
      <c r="D10" s="349"/>
      <c r="E10" s="349"/>
      <c r="F10" s="350"/>
      <c r="G10" s="200"/>
      <c r="H10" s="2"/>
      <c r="I10" s="2"/>
      <c r="J10" s="1"/>
      <c r="K10" s="1"/>
    </row>
    <row r="11" spans="1:11" x14ac:dyDescent="0.2">
      <c r="A11" s="256"/>
      <c r="B11" s="348"/>
      <c r="C11" s="349"/>
      <c r="D11" s="349"/>
      <c r="E11" s="349"/>
      <c r="F11" s="350"/>
      <c r="G11" s="200"/>
      <c r="H11" s="2"/>
      <c r="I11" s="2"/>
      <c r="J11" s="1"/>
      <c r="K11" s="1"/>
    </row>
    <row r="12" spans="1:11" x14ac:dyDescent="0.2">
      <c r="A12" s="256"/>
      <c r="B12" s="348"/>
      <c r="C12" s="349"/>
      <c r="D12" s="349"/>
      <c r="E12" s="349"/>
      <c r="F12" s="350"/>
      <c r="G12" s="200"/>
      <c r="J12" s="1"/>
    </row>
    <row r="13" spans="1:11" x14ac:dyDescent="0.2">
      <c r="A13" s="256"/>
      <c r="B13" s="348"/>
      <c r="C13" s="349"/>
      <c r="D13" s="349"/>
      <c r="E13" s="349"/>
      <c r="F13" s="350"/>
      <c r="G13" s="200"/>
      <c r="J13" s="1"/>
    </row>
    <row r="14" spans="1:11" x14ac:dyDescent="0.2">
      <c r="A14" s="256"/>
      <c r="B14" s="348"/>
      <c r="C14" s="349"/>
      <c r="D14" s="349"/>
      <c r="E14" s="349"/>
      <c r="F14" s="350"/>
      <c r="G14" s="200"/>
      <c r="J14" s="1"/>
    </row>
    <row r="15" spans="1:11" x14ac:dyDescent="0.2">
      <c r="A15" s="256"/>
      <c r="B15" s="348"/>
      <c r="C15" s="349"/>
      <c r="D15" s="349"/>
      <c r="E15" s="349"/>
      <c r="F15" s="350"/>
      <c r="G15" s="200"/>
      <c r="H15" s="1"/>
      <c r="I15" s="1"/>
      <c r="J15" s="1"/>
    </row>
    <row r="16" spans="1:11" x14ac:dyDescent="0.2">
      <c r="A16" s="256"/>
      <c r="B16" s="348"/>
      <c r="C16" s="349"/>
      <c r="D16" s="349"/>
      <c r="E16" s="349"/>
      <c r="F16" s="350"/>
      <c r="G16" s="200"/>
      <c r="H16" s="1"/>
      <c r="I16" s="1"/>
      <c r="J16" s="1"/>
    </row>
    <row r="17" spans="1:10" x14ac:dyDescent="0.2">
      <c r="A17" s="256"/>
      <c r="B17" s="348"/>
      <c r="C17" s="349"/>
      <c r="D17" s="349"/>
      <c r="E17" s="349"/>
      <c r="F17" s="350"/>
      <c r="G17" s="200"/>
      <c r="H17" s="1"/>
      <c r="I17" s="1"/>
    </row>
    <row r="18" spans="1:10" x14ac:dyDescent="0.2">
      <c r="A18" s="256"/>
      <c r="B18" s="348"/>
      <c r="C18" s="349"/>
      <c r="D18" s="349"/>
      <c r="E18" s="349"/>
      <c r="F18" s="350"/>
      <c r="G18" s="200"/>
      <c r="H18" s="1"/>
      <c r="I18" s="1"/>
    </row>
    <row r="19" spans="1:10" x14ac:dyDescent="0.2">
      <c r="A19" s="256"/>
      <c r="B19" s="348"/>
      <c r="C19" s="349"/>
      <c r="D19" s="349"/>
      <c r="E19" s="349"/>
      <c r="F19" s="350"/>
      <c r="G19" s="200"/>
      <c r="H19" s="1"/>
      <c r="I19" s="1"/>
    </row>
    <row r="20" spans="1:10" x14ac:dyDescent="0.2">
      <c r="A20" s="256"/>
      <c r="B20" s="348"/>
      <c r="C20" s="349"/>
      <c r="D20" s="349"/>
      <c r="E20" s="349"/>
      <c r="F20" s="350"/>
      <c r="G20" s="200"/>
      <c r="H20" s="1"/>
      <c r="I20" s="1"/>
    </row>
    <row r="21" spans="1:10" x14ac:dyDescent="0.2">
      <c r="A21" s="256"/>
      <c r="B21" s="348"/>
      <c r="C21" s="349"/>
      <c r="D21" s="349"/>
      <c r="E21" s="349"/>
      <c r="F21" s="350"/>
      <c r="G21" s="200"/>
      <c r="H21" s="1"/>
      <c r="I21" s="1"/>
    </row>
    <row r="22" spans="1:10" x14ac:dyDescent="0.2">
      <c r="A22" s="256"/>
      <c r="B22" s="348"/>
      <c r="C22" s="349"/>
      <c r="D22" s="349"/>
      <c r="E22" s="349"/>
      <c r="F22" s="350"/>
      <c r="G22" s="200"/>
      <c r="H22" s="1"/>
      <c r="I22" s="1"/>
      <c r="J22" s="1"/>
    </row>
    <row r="23" spans="1:10" x14ac:dyDescent="0.2">
      <c r="A23" s="256"/>
      <c r="B23" s="348"/>
      <c r="C23" s="349"/>
      <c r="D23" s="349"/>
      <c r="E23" s="349"/>
      <c r="F23" s="350"/>
      <c r="G23" s="200"/>
      <c r="H23" s="1"/>
      <c r="I23" s="1"/>
      <c r="J23" s="1"/>
    </row>
    <row r="24" spans="1:10" x14ac:dyDescent="0.2">
      <c r="A24" s="256"/>
      <c r="B24" s="348"/>
      <c r="C24" s="349"/>
      <c r="D24" s="349"/>
      <c r="E24" s="349"/>
      <c r="F24" s="350"/>
      <c r="G24" s="200"/>
      <c r="H24" s="1"/>
      <c r="I24" s="1"/>
      <c r="J24" s="1"/>
    </row>
    <row r="25" spans="1:10" x14ac:dyDescent="0.2">
      <c r="A25" s="256"/>
      <c r="B25" s="348"/>
      <c r="C25" s="349"/>
      <c r="D25" s="349"/>
      <c r="E25" s="349"/>
      <c r="F25" s="350"/>
      <c r="G25" s="200"/>
      <c r="H25" s="1"/>
      <c r="I25" s="1"/>
      <c r="J25" s="1"/>
    </row>
    <row r="26" spans="1:10" x14ac:dyDescent="0.2">
      <c r="A26" s="256"/>
      <c r="B26" s="348"/>
      <c r="C26" s="349"/>
      <c r="D26" s="349"/>
      <c r="E26" s="349"/>
      <c r="F26" s="350"/>
      <c r="G26" s="200"/>
      <c r="H26" s="1"/>
      <c r="I26" s="1"/>
      <c r="J26" s="1"/>
    </row>
    <row r="27" spans="1:10" x14ac:dyDescent="0.2">
      <c r="A27" s="256"/>
      <c r="B27" s="348"/>
      <c r="C27" s="349"/>
      <c r="D27" s="349"/>
      <c r="E27" s="349"/>
      <c r="F27" s="350"/>
      <c r="G27" s="200"/>
      <c r="H27" s="1"/>
      <c r="I27" s="1"/>
      <c r="J27" s="1"/>
    </row>
    <row r="28" spans="1:10" x14ac:dyDescent="0.2">
      <c r="A28" s="256"/>
      <c r="B28" s="348"/>
      <c r="C28" s="349"/>
      <c r="D28" s="349"/>
      <c r="E28" s="349"/>
      <c r="F28" s="350"/>
      <c r="G28" s="200"/>
      <c r="H28" s="1"/>
      <c r="I28" s="1"/>
      <c r="J28" s="1"/>
    </row>
    <row r="29" spans="1:10" x14ac:dyDescent="0.2">
      <c r="A29" s="257"/>
      <c r="B29" s="348"/>
      <c r="C29" s="349"/>
      <c r="D29" s="349"/>
      <c r="E29" s="349"/>
      <c r="F29" s="350"/>
      <c r="G29" s="200"/>
    </row>
    <row r="30" spans="1:10" ht="13.5" thickBot="1" x14ac:dyDescent="0.25">
      <c r="A30" s="258"/>
      <c r="B30" s="343"/>
      <c r="C30" s="344"/>
      <c r="D30" s="344"/>
      <c r="E30" s="344"/>
      <c r="F30" s="345"/>
      <c r="G30" s="201"/>
    </row>
    <row r="31" spans="1:10" ht="13.5" thickBot="1" x14ac:dyDescent="0.25">
      <c r="A31" s="11"/>
      <c r="B31" s="315" t="s">
        <v>124</v>
      </c>
      <c r="C31" s="316"/>
      <c r="D31" s="316"/>
      <c r="E31" s="316"/>
      <c r="F31" s="317"/>
      <c r="G31" s="207">
        <f>SUM(G8:G30)</f>
        <v>0</v>
      </c>
    </row>
    <row r="32" spans="1:10" x14ac:dyDescent="0.2">
      <c r="A32" s="1"/>
      <c r="B32" s="49"/>
      <c r="C32" s="49"/>
      <c r="D32" s="49"/>
      <c r="E32" s="50"/>
      <c r="F32" s="50"/>
      <c r="G32" s="50"/>
    </row>
    <row r="33" spans="1:9" ht="13.5" thickBot="1" x14ac:dyDescent="0.25">
      <c r="A33" s="1"/>
      <c r="B33" s="52" t="s">
        <v>52</v>
      </c>
      <c r="C33" s="52"/>
      <c r="D33" s="52"/>
      <c r="E33" s="50"/>
      <c r="F33" s="50"/>
      <c r="G33" s="2" t="s">
        <v>132</v>
      </c>
    </row>
    <row r="34" spans="1:9" ht="12" customHeight="1" x14ac:dyDescent="0.2">
      <c r="A34" s="337" t="s">
        <v>94</v>
      </c>
      <c r="B34" s="324" t="s">
        <v>53</v>
      </c>
      <c r="C34" s="325"/>
      <c r="D34" s="325"/>
      <c r="E34" s="325"/>
      <c r="F34" s="326"/>
      <c r="G34" s="335" t="s">
        <v>129</v>
      </c>
    </row>
    <row r="35" spans="1:9" ht="24" customHeight="1" thickBot="1" x14ac:dyDescent="0.25">
      <c r="A35" s="338"/>
      <c r="B35" s="327"/>
      <c r="C35" s="328"/>
      <c r="D35" s="328"/>
      <c r="E35" s="328"/>
      <c r="F35" s="329"/>
      <c r="G35" s="336"/>
    </row>
    <row r="36" spans="1:9" x14ac:dyDescent="0.2">
      <c r="A36" s="259"/>
      <c r="B36" s="352" t="s">
        <v>158</v>
      </c>
      <c r="C36" s="353"/>
      <c r="D36" s="353"/>
      <c r="E36" s="353"/>
      <c r="F36" s="354"/>
      <c r="G36" s="199">
        <v>1500000</v>
      </c>
    </row>
    <row r="37" spans="1:9" x14ac:dyDescent="0.2">
      <c r="A37" s="257"/>
      <c r="B37" s="348"/>
      <c r="C37" s="349"/>
      <c r="D37" s="349"/>
      <c r="E37" s="349"/>
      <c r="F37" s="350"/>
      <c r="G37" s="200"/>
    </row>
    <row r="38" spans="1:9" x14ac:dyDescent="0.2">
      <c r="A38" s="257"/>
      <c r="B38" s="348"/>
      <c r="C38" s="349"/>
      <c r="D38" s="349"/>
      <c r="E38" s="349"/>
      <c r="F38" s="350"/>
      <c r="G38" s="200"/>
    </row>
    <row r="39" spans="1:9" x14ac:dyDescent="0.2">
      <c r="A39" s="257"/>
      <c r="B39" s="348"/>
      <c r="C39" s="349"/>
      <c r="D39" s="349"/>
      <c r="E39" s="349"/>
      <c r="F39" s="350"/>
      <c r="G39" s="200"/>
    </row>
    <row r="40" spans="1:9" x14ac:dyDescent="0.2">
      <c r="A40" s="257"/>
      <c r="B40" s="348"/>
      <c r="C40" s="349"/>
      <c r="D40" s="349"/>
      <c r="E40" s="349"/>
      <c r="F40" s="350"/>
      <c r="G40" s="200"/>
    </row>
    <row r="41" spans="1:9" x14ac:dyDescent="0.2">
      <c r="A41" s="257"/>
      <c r="B41" s="348"/>
      <c r="C41" s="349"/>
      <c r="D41" s="349"/>
      <c r="E41" s="349"/>
      <c r="F41" s="350"/>
      <c r="G41" s="200"/>
    </row>
    <row r="42" spans="1:9" x14ac:dyDescent="0.2">
      <c r="A42" s="257"/>
      <c r="B42" s="348"/>
      <c r="C42" s="349"/>
      <c r="D42" s="349"/>
      <c r="E42" s="349"/>
      <c r="F42" s="350"/>
      <c r="G42" s="200"/>
    </row>
    <row r="43" spans="1:9" x14ac:dyDescent="0.2">
      <c r="A43" s="257"/>
      <c r="B43" s="348"/>
      <c r="C43" s="349"/>
      <c r="D43" s="349"/>
      <c r="E43" s="349"/>
      <c r="F43" s="350"/>
      <c r="G43" s="200"/>
    </row>
    <row r="44" spans="1:9" x14ac:dyDescent="0.2">
      <c r="A44" s="260"/>
      <c r="B44" s="348"/>
      <c r="C44" s="349"/>
      <c r="D44" s="349"/>
      <c r="E44" s="349"/>
      <c r="F44" s="350"/>
      <c r="G44" s="200"/>
    </row>
    <row r="45" spans="1:9" ht="13.5" thickBot="1" x14ac:dyDescent="0.25">
      <c r="A45" s="261"/>
      <c r="B45" s="343"/>
      <c r="C45" s="344"/>
      <c r="D45" s="344"/>
      <c r="E45" s="344"/>
      <c r="F45" s="345"/>
      <c r="G45" s="206"/>
    </row>
    <row r="46" spans="1:9" ht="13.5" thickBot="1" x14ac:dyDescent="0.25">
      <c r="A46" s="51"/>
      <c r="B46" s="315" t="s">
        <v>127</v>
      </c>
      <c r="C46" s="316"/>
      <c r="D46" s="316"/>
      <c r="E46" s="316"/>
      <c r="F46" s="317"/>
      <c r="G46" s="208">
        <f>SUM(G36:G45)</f>
        <v>1500000</v>
      </c>
    </row>
    <row r="47" spans="1:9" x14ac:dyDescent="0.2">
      <c r="B47" s="1"/>
      <c r="C47" s="1"/>
      <c r="D47" s="1"/>
      <c r="E47" s="1"/>
      <c r="F47" s="1"/>
      <c r="G47" s="1"/>
    </row>
    <row r="48" spans="1:9" x14ac:dyDescent="0.2">
      <c r="A48" s="299" t="s">
        <v>98</v>
      </c>
      <c r="B48" s="299"/>
      <c r="C48" s="69" t="str">
        <f>ÚVOD!B43</f>
        <v>Ing. Mirka Kolářová</v>
      </c>
      <c r="D48" s="61" t="s">
        <v>48</v>
      </c>
      <c r="E48" s="267">
        <f>ÚVOD!B44</f>
        <v>45504</v>
      </c>
      <c r="F48" s="61" t="s">
        <v>0</v>
      </c>
      <c r="G48" s="196"/>
      <c r="H48" s="61"/>
      <c r="I48" s="60"/>
    </row>
    <row r="49" spans="1:9" x14ac:dyDescent="0.2">
      <c r="A49" s="299" t="s">
        <v>12</v>
      </c>
      <c r="B49" s="299"/>
      <c r="C49" s="70" t="str">
        <f>ÚVOD!B51</f>
        <v>Bc. Michael Dufek</v>
      </c>
      <c r="D49" s="61" t="s">
        <v>49</v>
      </c>
      <c r="E49" s="195">
        <f>ÚVOD!B52</f>
        <v>45504</v>
      </c>
      <c r="F49" s="61" t="s">
        <v>0</v>
      </c>
      <c r="G49" s="196"/>
      <c r="H49" s="61"/>
      <c r="I49" s="60"/>
    </row>
    <row r="50" spans="1:9" x14ac:dyDescent="0.2">
      <c r="A50" s="97"/>
      <c r="B50" s="1"/>
      <c r="C50" s="1"/>
      <c r="D50" s="1"/>
      <c r="E50" s="1"/>
      <c r="F50" s="97"/>
      <c r="G50" s="1"/>
    </row>
    <row r="51" spans="1:9" x14ac:dyDescent="0.2">
      <c r="A51" s="10" t="s">
        <v>54</v>
      </c>
      <c r="B51" s="10"/>
      <c r="C51" s="10"/>
      <c r="D51" s="10"/>
      <c r="E51" s="1"/>
    </row>
    <row r="52" spans="1:9" x14ac:dyDescent="0.2">
      <c r="A52" s="10"/>
      <c r="B52" s="10"/>
      <c r="C52" s="10"/>
      <c r="D52" s="10"/>
    </row>
    <row r="53" spans="1:9" x14ac:dyDescent="0.2">
      <c r="A53" s="334"/>
      <c r="B53" s="334"/>
      <c r="C53" s="10"/>
      <c r="D53" s="10"/>
    </row>
  </sheetData>
  <mergeCells count="47">
    <mergeCell ref="A1:G1"/>
    <mergeCell ref="A2:G2"/>
    <mergeCell ref="A4:B4"/>
    <mergeCell ref="C4:G4"/>
    <mergeCell ref="B40:F40"/>
    <mergeCell ref="B31:F31"/>
    <mergeCell ref="A34:A35"/>
    <mergeCell ref="B34:F35"/>
    <mergeCell ref="B27:F27"/>
    <mergeCell ref="B28:F28"/>
    <mergeCell ref="B29:F29"/>
    <mergeCell ref="G34:G35"/>
    <mergeCell ref="B36:F36"/>
    <mergeCell ref="B37:F37"/>
    <mergeCell ref="B38:F38"/>
    <mergeCell ref="B39:F39"/>
    <mergeCell ref="A48:B48"/>
    <mergeCell ref="A49:B49"/>
    <mergeCell ref="A53:B53"/>
    <mergeCell ref="B7:F7"/>
    <mergeCell ref="B8:F8"/>
    <mergeCell ref="B9:F9"/>
    <mergeCell ref="B10:F10"/>
    <mergeCell ref="B11:F11"/>
    <mergeCell ref="B12:F12"/>
    <mergeCell ref="B13:F13"/>
    <mergeCell ref="B41:F41"/>
    <mergeCell ref="B42:F42"/>
    <mergeCell ref="B43:F43"/>
    <mergeCell ref="B44:F44"/>
    <mergeCell ref="B45:F45"/>
    <mergeCell ref="B46:F46"/>
    <mergeCell ref="B30:F30"/>
    <mergeCell ref="A3:G3"/>
    <mergeCell ref="B19:F19"/>
    <mergeCell ref="B20:F20"/>
    <mergeCell ref="B21:F21"/>
    <mergeCell ref="B22:F22"/>
    <mergeCell ref="B23:F23"/>
    <mergeCell ref="B24:F24"/>
    <mergeCell ref="B25:F25"/>
    <mergeCell ref="B26:F26"/>
    <mergeCell ref="B15:F15"/>
    <mergeCell ref="B16:F16"/>
    <mergeCell ref="B17:F17"/>
    <mergeCell ref="B18:F18"/>
    <mergeCell ref="B14:F14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K44"/>
  <sheetViews>
    <sheetView zoomScaleNormal="100" workbookViewId="0">
      <selection activeCell="G9" sqref="G9"/>
    </sheetView>
  </sheetViews>
  <sheetFormatPr defaultRowHeight="12.75" x14ac:dyDescent="0.2"/>
  <cols>
    <col min="1" max="1" width="3.7109375" style="4" customWidth="1"/>
    <col min="2" max="2" width="20.5703125" style="4" customWidth="1"/>
    <col min="3" max="8" width="18" style="4" customWidth="1"/>
    <col min="9" max="9" width="11.140625" style="4" customWidth="1"/>
    <col min="10" max="11" width="12.28515625" style="4" customWidth="1"/>
    <col min="12" max="12" width="2.7109375" style="4" bestFit="1" customWidth="1"/>
    <col min="13" max="13" width="27.5703125" style="4" bestFit="1" customWidth="1"/>
    <col min="14" max="14" width="14.42578125" style="4" bestFit="1" customWidth="1"/>
    <col min="15" max="15" width="26.28515625" style="4" bestFit="1" customWidth="1"/>
    <col min="16" max="16" width="12.28515625" style="4" bestFit="1" customWidth="1"/>
    <col min="17" max="17" width="16" style="4" bestFit="1" customWidth="1"/>
    <col min="18" max="18" width="22.85546875" style="4" bestFit="1" customWidth="1"/>
    <col min="19" max="19" width="14.85546875" style="4" bestFit="1" customWidth="1"/>
    <col min="20" max="16384" width="9.140625" style="4"/>
  </cols>
  <sheetData>
    <row r="1" spans="1:11" x14ac:dyDescent="0.2">
      <c r="A1" s="389" t="s">
        <v>147</v>
      </c>
      <c r="B1" s="389"/>
      <c r="C1" s="389"/>
      <c r="D1" s="389"/>
      <c r="E1" s="389"/>
      <c r="F1" s="389"/>
      <c r="G1" s="389"/>
      <c r="H1" s="389"/>
      <c r="I1" s="174"/>
      <c r="J1" s="174"/>
      <c r="K1" s="174"/>
    </row>
    <row r="2" spans="1:11" ht="6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2.75" customHeight="1" x14ac:dyDescent="0.2">
      <c r="A3" s="390" t="s">
        <v>77</v>
      </c>
      <c r="B3" s="390"/>
      <c r="C3" s="391" t="str">
        <f>ÚVOD!B14</f>
        <v>Komunitní středisko KONTAKT Liberec s.r.o.</v>
      </c>
      <c r="D3" s="391"/>
      <c r="E3" s="391"/>
      <c r="F3" s="391"/>
      <c r="G3" s="391"/>
      <c r="H3" s="391"/>
    </row>
    <row r="4" spans="1:11" ht="6" customHeight="1" thickBot="1" x14ac:dyDescent="0.25">
      <c r="B4" s="102"/>
      <c r="C4" s="100"/>
      <c r="D4" s="101"/>
      <c r="E4" s="101"/>
      <c r="F4" s="101"/>
      <c r="G4" s="101"/>
    </row>
    <row r="5" spans="1:11" ht="13.5" thickBot="1" x14ac:dyDescent="0.25">
      <c r="A5" s="367" t="s">
        <v>79</v>
      </c>
      <c r="B5" s="368"/>
      <c r="C5" s="368"/>
      <c r="D5" s="368"/>
      <c r="E5" s="368"/>
      <c r="F5" s="368"/>
      <c r="G5" s="368"/>
      <c r="H5" s="369"/>
    </row>
    <row r="6" spans="1:11" ht="13.5" customHeight="1" x14ac:dyDescent="0.2">
      <c r="A6" s="361" t="s">
        <v>1</v>
      </c>
      <c r="B6" s="362"/>
      <c r="C6" s="386" t="s">
        <v>2</v>
      </c>
      <c r="D6" s="370" t="s">
        <v>3</v>
      </c>
      <c r="E6" s="370" t="s">
        <v>80</v>
      </c>
      <c r="F6" s="370"/>
      <c r="G6" s="370"/>
      <c r="H6" s="358" t="s">
        <v>4</v>
      </c>
    </row>
    <row r="7" spans="1:11" ht="18" customHeight="1" x14ac:dyDescent="0.2">
      <c r="A7" s="363"/>
      <c r="B7" s="364"/>
      <c r="C7" s="387"/>
      <c r="D7" s="371"/>
      <c r="E7" s="371" t="s">
        <v>5</v>
      </c>
      <c r="F7" s="392" t="s">
        <v>6</v>
      </c>
      <c r="G7" s="392" t="s">
        <v>7</v>
      </c>
      <c r="H7" s="359"/>
    </row>
    <row r="8" spans="1:11" ht="13.5" thickBot="1" x14ac:dyDescent="0.25">
      <c r="A8" s="365"/>
      <c r="B8" s="366"/>
      <c r="C8" s="388"/>
      <c r="D8" s="372"/>
      <c r="E8" s="372"/>
      <c r="F8" s="393"/>
      <c r="G8" s="393"/>
      <c r="H8" s="360"/>
    </row>
    <row r="9" spans="1:11" ht="13.5" thickBot="1" x14ac:dyDescent="0.25">
      <c r="A9" s="5">
        <v>1</v>
      </c>
      <c r="B9" s="143" t="s">
        <v>8</v>
      </c>
      <c r="C9" s="209">
        <v>5406382</v>
      </c>
      <c r="D9" s="209">
        <f>SUM(D10:D14)</f>
        <v>1869073</v>
      </c>
      <c r="E9" s="247" t="s">
        <v>13</v>
      </c>
      <c r="F9" s="247" t="s">
        <v>13</v>
      </c>
      <c r="G9" s="209">
        <f>SUM(G10:G14)</f>
        <v>566663</v>
      </c>
      <c r="H9" s="209">
        <f>SUM(H10:H14)</f>
        <v>2970646</v>
      </c>
    </row>
    <row r="10" spans="1:11" x14ac:dyDescent="0.2">
      <c r="A10" s="6">
        <v>2</v>
      </c>
      <c r="B10" s="138" t="s">
        <v>107</v>
      </c>
      <c r="C10" s="210">
        <v>1925290</v>
      </c>
      <c r="D10" s="210">
        <v>1519960</v>
      </c>
      <c r="E10" s="248">
        <v>60</v>
      </c>
      <c r="F10" s="263">
        <v>20</v>
      </c>
      <c r="G10" s="210">
        <v>237310</v>
      </c>
      <c r="H10" s="211">
        <f>+C10-D10-G10</f>
        <v>168020</v>
      </c>
    </row>
    <row r="11" spans="1:11" x14ac:dyDescent="0.2">
      <c r="A11" s="6">
        <v>3</v>
      </c>
      <c r="B11" s="139" t="s">
        <v>108</v>
      </c>
      <c r="C11" s="212">
        <v>2435280</v>
      </c>
      <c r="D11" s="212">
        <v>230366</v>
      </c>
      <c r="E11" s="249">
        <v>96</v>
      </c>
      <c r="F11" s="264">
        <v>12.5</v>
      </c>
      <c r="G11" s="212">
        <v>276313</v>
      </c>
      <c r="H11" s="211">
        <f t="shared" ref="H11:H14" si="0">+C11-D11-G11</f>
        <v>1928601</v>
      </c>
    </row>
    <row r="12" spans="1:11" x14ac:dyDescent="0.2">
      <c r="A12" s="6">
        <v>4</v>
      </c>
      <c r="B12" s="140" t="s">
        <v>109</v>
      </c>
      <c r="C12" s="214">
        <v>126080</v>
      </c>
      <c r="D12" s="214">
        <v>7576</v>
      </c>
      <c r="E12" s="250">
        <v>144</v>
      </c>
      <c r="F12" s="265">
        <v>8.33</v>
      </c>
      <c r="G12" s="214">
        <v>9984</v>
      </c>
      <c r="H12" s="211">
        <f t="shared" si="0"/>
        <v>108520</v>
      </c>
    </row>
    <row r="13" spans="1:11" x14ac:dyDescent="0.2">
      <c r="A13" s="6">
        <v>5</v>
      </c>
      <c r="B13" s="140" t="s">
        <v>110</v>
      </c>
      <c r="C13" s="214">
        <v>919732</v>
      </c>
      <c r="D13" s="214">
        <v>111171</v>
      </c>
      <c r="E13" s="250">
        <v>240</v>
      </c>
      <c r="F13" s="265">
        <v>5</v>
      </c>
      <c r="G13" s="214">
        <v>43056</v>
      </c>
      <c r="H13" s="211">
        <f t="shared" si="0"/>
        <v>765505</v>
      </c>
    </row>
    <row r="14" spans="1:11" ht="13.5" thickBot="1" x14ac:dyDescent="0.25">
      <c r="A14" s="6">
        <v>6</v>
      </c>
      <c r="B14" s="140" t="s">
        <v>111</v>
      </c>
      <c r="C14" s="214"/>
      <c r="D14" s="214"/>
      <c r="E14" s="250"/>
      <c r="F14" s="265"/>
      <c r="G14" s="214"/>
      <c r="H14" s="211">
        <f t="shared" si="0"/>
        <v>0</v>
      </c>
    </row>
    <row r="15" spans="1:11" ht="13.5" thickBot="1" x14ac:dyDescent="0.25">
      <c r="A15" s="7">
        <v>7</v>
      </c>
      <c r="B15" s="143" t="s">
        <v>9</v>
      </c>
      <c r="C15" s="209">
        <f>SUM(C16:C20)</f>
        <v>270147082</v>
      </c>
      <c r="D15" s="209">
        <f>SUM(D16:D20)</f>
        <v>22127719</v>
      </c>
      <c r="E15" s="247" t="s">
        <v>13</v>
      </c>
      <c r="F15" s="247" t="s">
        <v>13</v>
      </c>
      <c r="G15" s="209">
        <f>SUM(G16:G20)</f>
        <v>3157337</v>
      </c>
      <c r="H15" s="216">
        <f>SUM(H16:H20)</f>
        <v>244861191</v>
      </c>
    </row>
    <row r="16" spans="1:11" x14ac:dyDescent="0.2">
      <c r="A16" s="6">
        <v>8</v>
      </c>
      <c r="B16" s="138" t="s">
        <v>109</v>
      </c>
      <c r="C16" s="210"/>
      <c r="D16" s="210"/>
      <c r="E16" s="248"/>
      <c r="F16" s="263"/>
      <c r="G16" s="210"/>
      <c r="H16" s="211"/>
    </row>
    <row r="17" spans="1:8" x14ac:dyDescent="0.2">
      <c r="A17" s="6">
        <v>9</v>
      </c>
      <c r="B17" s="139" t="s">
        <v>110</v>
      </c>
      <c r="C17" s="212">
        <v>3647451</v>
      </c>
      <c r="D17" s="212">
        <v>257248</v>
      </c>
      <c r="E17" s="249">
        <v>240</v>
      </c>
      <c r="F17" s="264">
        <v>8.33</v>
      </c>
      <c r="G17" s="212">
        <v>164280</v>
      </c>
      <c r="H17" s="213">
        <v>3225923</v>
      </c>
    </row>
    <row r="18" spans="1:8" x14ac:dyDescent="0.2">
      <c r="A18" s="6">
        <v>10</v>
      </c>
      <c r="B18" s="140" t="s">
        <v>111</v>
      </c>
      <c r="C18" s="214"/>
      <c r="D18" s="214"/>
      <c r="E18" s="250"/>
      <c r="F18" s="265"/>
      <c r="G18" s="214"/>
      <c r="H18" s="215"/>
    </row>
    <row r="19" spans="1:8" ht="14.1" customHeight="1" x14ac:dyDescent="0.2">
      <c r="A19" s="6">
        <v>11</v>
      </c>
      <c r="B19" s="140" t="s">
        <v>112</v>
      </c>
      <c r="C19" s="214">
        <v>11610119</v>
      </c>
      <c r="D19" s="214">
        <v>899097</v>
      </c>
      <c r="E19" s="250">
        <v>600</v>
      </c>
      <c r="F19" s="265">
        <v>2</v>
      </c>
      <c r="G19" s="214">
        <v>204005</v>
      </c>
      <c r="H19" s="215">
        <v>10506182</v>
      </c>
    </row>
    <row r="20" spans="1:8" ht="14.1" customHeight="1" thickBot="1" x14ac:dyDescent="0.25">
      <c r="A20" s="6">
        <v>12</v>
      </c>
      <c r="B20" s="140" t="s">
        <v>113</v>
      </c>
      <c r="C20" s="214">
        <v>254889512</v>
      </c>
      <c r="D20" s="214">
        <v>20971374</v>
      </c>
      <c r="E20" s="250">
        <v>960</v>
      </c>
      <c r="F20" s="265">
        <v>1.25</v>
      </c>
      <c r="G20" s="214">
        <v>2789052</v>
      </c>
      <c r="H20" s="215">
        <v>231129086</v>
      </c>
    </row>
    <row r="21" spans="1:8" ht="24" customHeight="1" thickBot="1" x14ac:dyDescent="0.25">
      <c r="A21" s="34">
        <v>13</v>
      </c>
      <c r="B21" s="141" t="s">
        <v>114</v>
      </c>
      <c r="C21" s="217">
        <f>C9+C15</f>
        <v>275553464</v>
      </c>
      <c r="D21" s="218">
        <f>D9+D15</f>
        <v>23996792</v>
      </c>
      <c r="E21" s="246" t="s">
        <v>13</v>
      </c>
      <c r="F21" s="246" t="s">
        <v>13</v>
      </c>
      <c r="G21" s="218">
        <f>G9+G15</f>
        <v>3724000</v>
      </c>
      <c r="H21" s="219">
        <f>H9+H15</f>
        <v>247831837</v>
      </c>
    </row>
    <row r="22" spans="1:8" ht="12.75" customHeight="1" thickBot="1" x14ac:dyDescent="0.25">
      <c r="A22" s="35"/>
      <c r="B22" s="36"/>
      <c r="C22" s="37"/>
      <c r="D22" s="37"/>
      <c r="E22" s="37"/>
      <c r="F22" s="37"/>
      <c r="G22" s="38"/>
      <c r="H22" s="37"/>
    </row>
    <row r="23" spans="1:8" ht="13.5" customHeight="1" thickBot="1" x14ac:dyDescent="0.25">
      <c r="A23" s="367" t="s">
        <v>10</v>
      </c>
      <c r="B23" s="368"/>
      <c r="C23" s="368"/>
      <c r="D23" s="368"/>
      <c r="E23" s="368"/>
      <c r="F23" s="368"/>
      <c r="G23" s="368"/>
      <c r="H23" s="369"/>
    </row>
    <row r="24" spans="1:8" ht="18" customHeight="1" x14ac:dyDescent="0.2">
      <c r="A24" s="361" t="s">
        <v>1</v>
      </c>
      <c r="B24" s="362"/>
      <c r="C24" s="386" t="s">
        <v>2</v>
      </c>
      <c r="D24" s="370" t="s">
        <v>3</v>
      </c>
      <c r="E24" s="370" t="s">
        <v>80</v>
      </c>
      <c r="F24" s="370"/>
      <c r="G24" s="370"/>
      <c r="H24" s="358" t="s">
        <v>4</v>
      </c>
    </row>
    <row r="25" spans="1:8" ht="12.75" customHeight="1" x14ac:dyDescent="0.2">
      <c r="A25" s="363"/>
      <c r="B25" s="364"/>
      <c r="C25" s="387"/>
      <c r="D25" s="371"/>
      <c r="E25" s="371" t="s">
        <v>16</v>
      </c>
      <c r="F25" s="392" t="s">
        <v>17</v>
      </c>
      <c r="G25" s="392" t="s">
        <v>18</v>
      </c>
      <c r="H25" s="359"/>
    </row>
    <row r="26" spans="1:8" ht="13.5" thickBot="1" x14ac:dyDescent="0.25">
      <c r="A26" s="365"/>
      <c r="B26" s="366"/>
      <c r="C26" s="388"/>
      <c r="D26" s="372"/>
      <c r="E26" s="372"/>
      <c r="F26" s="393"/>
      <c r="G26" s="393"/>
      <c r="H26" s="360"/>
    </row>
    <row r="27" spans="1:8" ht="13.5" thickBot="1" x14ac:dyDescent="0.25">
      <c r="A27" s="5">
        <v>14</v>
      </c>
      <c r="B27" s="143" t="s">
        <v>8</v>
      </c>
      <c r="C27" s="220">
        <f>SUM(C28:C32)</f>
        <v>0</v>
      </c>
      <c r="D27" s="221">
        <f>SUM(D28:D32)</f>
        <v>0</v>
      </c>
      <c r="E27" s="247" t="s">
        <v>13</v>
      </c>
      <c r="F27" s="247" t="s">
        <v>13</v>
      </c>
      <c r="G27" s="221">
        <f>SUM(G28:G32)</f>
        <v>0</v>
      </c>
      <c r="H27" s="222">
        <f>SUM(H28:H32)</f>
        <v>0</v>
      </c>
    </row>
    <row r="28" spans="1:8" x14ac:dyDescent="0.2">
      <c r="A28" s="6">
        <v>15</v>
      </c>
      <c r="B28" s="138" t="s">
        <v>107</v>
      </c>
      <c r="C28" s="223"/>
      <c r="D28" s="114"/>
      <c r="E28" s="251"/>
      <c r="F28" s="251"/>
      <c r="G28" s="114"/>
      <c r="H28" s="224"/>
    </row>
    <row r="29" spans="1:8" x14ac:dyDescent="0.2">
      <c r="A29" s="6">
        <v>16</v>
      </c>
      <c r="B29" s="139" t="s">
        <v>108</v>
      </c>
      <c r="C29" s="225"/>
      <c r="D29" s="115"/>
      <c r="E29" s="252"/>
      <c r="F29" s="252"/>
      <c r="G29" s="115"/>
      <c r="H29" s="226"/>
    </row>
    <row r="30" spans="1:8" x14ac:dyDescent="0.2">
      <c r="A30" s="6">
        <v>17</v>
      </c>
      <c r="B30" s="140" t="s">
        <v>109</v>
      </c>
      <c r="C30" s="142"/>
      <c r="D30" s="116"/>
      <c r="E30" s="253"/>
      <c r="F30" s="253"/>
      <c r="G30" s="116"/>
      <c r="H30" s="227"/>
    </row>
    <row r="31" spans="1:8" x14ac:dyDescent="0.2">
      <c r="A31" s="6">
        <v>18</v>
      </c>
      <c r="B31" s="140" t="s">
        <v>110</v>
      </c>
      <c r="C31" s="142"/>
      <c r="D31" s="116"/>
      <c r="E31" s="253"/>
      <c r="F31" s="253"/>
      <c r="G31" s="116"/>
      <c r="H31" s="227"/>
    </row>
    <row r="32" spans="1:8" ht="13.5" thickBot="1" x14ac:dyDescent="0.25">
      <c r="A32" s="6">
        <v>19</v>
      </c>
      <c r="B32" s="140" t="s">
        <v>111</v>
      </c>
      <c r="C32" s="142"/>
      <c r="D32" s="116"/>
      <c r="E32" s="253"/>
      <c r="F32" s="253"/>
      <c r="G32" s="116"/>
      <c r="H32" s="227"/>
    </row>
    <row r="33" spans="1:8" ht="13.5" thickBot="1" x14ac:dyDescent="0.25">
      <c r="A33" s="7">
        <v>20</v>
      </c>
      <c r="B33" s="143" t="s">
        <v>9</v>
      </c>
      <c r="C33" s="228">
        <f>SUM(C34:C38)</f>
        <v>0</v>
      </c>
      <c r="D33" s="221">
        <f>SUM(D34:D38)</f>
        <v>0</v>
      </c>
      <c r="E33" s="247" t="s">
        <v>13</v>
      </c>
      <c r="F33" s="247" t="s">
        <v>13</v>
      </c>
      <c r="G33" s="221">
        <f>SUM(G34:G38)</f>
        <v>0</v>
      </c>
      <c r="H33" s="222">
        <f>SUM(H34:H38)</f>
        <v>0</v>
      </c>
    </row>
    <row r="34" spans="1:8" x14ac:dyDescent="0.2">
      <c r="A34" s="6">
        <v>21</v>
      </c>
      <c r="B34" s="138" t="s">
        <v>109</v>
      </c>
      <c r="C34" s="229"/>
      <c r="D34" s="114"/>
      <c r="E34" s="251"/>
      <c r="F34" s="251"/>
      <c r="G34" s="114"/>
      <c r="H34" s="224"/>
    </row>
    <row r="35" spans="1:8" x14ac:dyDescent="0.2">
      <c r="A35" s="6">
        <v>22</v>
      </c>
      <c r="B35" s="139" t="s">
        <v>110</v>
      </c>
      <c r="C35" s="225"/>
      <c r="D35" s="115"/>
      <c r="E35" s="252"/>
      <c r="F35" s="252"/>
      <c r="G35" s="115"/>
      <c r="H35" s="226"/>
    </row>
    <row r="36" spans="1:8" ht="12.75" customHeight="1" x14ac:dyDescent="0.2">
      <c r="A36" s="6">
        <v>23</v>
      </c>
      <c r="B36" s="139" t="s">
        <v>111</v>
      </c>
      <c r="C36" s="225"/>
      <c r="D36" s="115"/>
      <c r="E36" s="252"/>
      <c r="F36" s="252"/>
      <c r="G36" s="115"/>
      <c r="H36" s="226"/>
    </row>
    <row r="37" spans="1:8" x14ac:dyDescent="0.2">
      <c r="A37" s="6">
        <v>24</v>
      </c>
      <c r="B37" s="140" t="s">
        <v>112</v>
      </c>
      <c r="C37" s="142"/>
      <c r="D37" s="116"/>
      <c r="E37" s="253"/>
      <c r="F37" s="253"/>
      <c r="G37" s="116"/>
      <c r="H37" s="227"/>
    </row>
    <row r="38" spans="1:8" ht="13.5" thickBot="1" x14ac:dyDescent="0.25">
      <c r="A38" s="6">
        <v>25</v>
      </c>
      <c r="B38" s="140" t="s">
        <v>113</v>
      </c>
      <c r="C38" s="142"/>
      <c r="D38" s="116"/>
      <c r="E38" s="253"/>
      <c r="F38" s="253"/>
      <c r="G38" s="116"/>
      <c r="H38" s="227"/>
    </row>
    <row r="39" spans="1:8" ht="17.25" customHeight="1" x14ac:dyDescent="0.2">
      <c r="A39" s="382">
        <v>26</v>
      </c>
      <c r="B39" s="384" t="s">
        <v>115</v>
      </c>
      <c r="C39" s="376">
        <f>C27+C33</f>
        <v>0</v>
      </c>
      <c r="D39" s="378">
        <f>D27+D33</f>
        <v>0</v>
      </c>
      <c r="E39" s="356" t="s">
        <v>13</v>
      </c>
      <c r="F39" s="356" t="s">
        <v>13</v>
      </c>
      <c r="G39" s="378">
        <f>G27+G33</f>
        <v>0</v>
      </c>
      <c r="H39" s="380">
        <f>H27+H33</f>
        <v>0</v>
      </c>
    </row>
    <row r="40" spans="1:8" ht="10.5" customHeight="1" thickBot="1" x14ac:dyDescent="0.25">
      <c r="A40" s="383"/>
      <c r="B40" s="385"/>
      <c r="C40" s="377"/>
      <c r="D40" s="379"/>
      <c r="E40" s="357"/>
      <c r="F40" s="357"/>
      <c r="G40" s="379"/>
      <c r="H40" s="381"/>
    </row>
    <row r="41" spans="1:8" ht="13.5" thickBot="1" x14ac:dyDescent="0.25">
      <c r="A41" s="8">
        <v>27</v>
      </c>
      <c r="B41" s="373" t="s">
        <v>116</v>
      </c>
      <c r="C41" s="374"/>
      <c r="D41" s="374"/>
      <c r="E41" s="374"/>
      <c r="F41" s="375"/>
      <c r="G41" s="230">
        <f>G21+G39</f>
        <v>3724000</v>
      </c>
      <c r="H41" s="33"/>
    </row>
    <row r="42" spans="1:8" ht="7.5" customHeight="1" x14ac:dyDescent="0.2">
      <c r="A42" s="12"/>
      <c r="B42" s="12"/>
      <c r="C42" s="12"/>
    </row>
    <row r="43" spans="1:8" x14ac:dyDescent="0.2">
      <c r="B43" s="136" t="s">
        <v>11</v>
      </c>
      <c r="C43" s="305" t="str">
        <f>ÚVOD!B43</f>
        <v>Ing. Mirka Kolářová</v>
      </c>
      <c r="D43" s="305"/>
      <c r="E43" s="61" t="s">
        <v>48</v>
      </c>
      <c r="F43" s="194">
        <f>ÚVOD!B44</f>
        <v>45504</v>
      </c>
      <c r="G43" s="61" t="s">
        <v>0</v>
      </c>
      <c r="H43" s="243"/>
    </row>
    <row r="44" spans="1:8" x14ac:dyDescent="0.2">
      <c r="B44" s="136" t="s">
        <v>12</v>
      </c>
      <c r="C44" s="355" t="str">
        <f>ÚVOD!B51</f>
        <v>Bc. Michael Dufek</v>
      </c>
      <c r="D44" s="355"/>
      <c r="E44" s="61" t="s">
        <v>49</v>
      </c>
      <c r="F44" s="194">
        <f>ÚVOD!B52</f>
        <v>45504</v>
      </c>
      <c r="G44" s="61" t="s">
        <v>0</v>
      </c>
      <c r="H44" s="243"/>
    </row>
  </sheetData>
  <mergeCells count="32">
    <mergeCell ref="A1:H1"/>
    <mergeCell ref="A3:B3"/>
    <mergeCell ref="C3:H3"/>
    <mergeCell ref="F25:F26"/>
    <mergeCell ref="G25:G26"/>
    <mergeCell ref="E24:G24"/>
    <mergeCell ref="F7:F8"/>
    <mergeCell ref="G7:G8"/>
    <mergeCell ref="A5:H5"/>
    <mergeCell ref="H24:H26"/>
    <mergeCell ref="B39:B40"/>
    <mergeCell ref="E7:E8"/>
    <mergeCell ref="D24:D26"/>
    <mergeCell ref="C24:C26"/>
    <mergeCell ref="C6:C8"/>
    <mergeCell ref="E6:G6"/>
    <mergeCell ref="C44:D44"/>
    <mergeCell ref="E39:E40"/>
    <mergeCell ref="F39:F40"/>
    <mergeCell ref="H6:H8"/>
    <mergeCell ref="A6:B8"/>
    <mergeCell ref="A23:H23"/>
    <mergeCell ref="D6:D8"/>
    <mergeCell ref="B41:F41"/>
    <mergeCell ref="C39:C40"/>
    <mergeCell ref="C43:D43"/>
    <mergeCell ref="E25:E26"/>
    <mergeCell ref="D39:D40"/>
    <mergeCell ref="H39:H40"/>
    <mergeCell ref="G39:G40"/>
    <mergeCell ref="A24:B26"/>
    <mergeCell ref="A39:A40"/>
  </mergeCells>
  <phoneticPr fontId="2" type="noConversion"/>
  <pageMargins left="0.70866141732283472" right="0.70866141732283472" top="0.78740157480314965" bottom="0.78740157480314965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K46"/>
  <sheetViews>
    <sheetView tabSelected="1" workbookViewId="0">
      <selection activeCell="O37" sqref="O37"/>
    </sheetView>
  </sheetViews>
  <sheetFormatPr defaultRowHeight="12.75" x14ac:dyDescent="0.2"/>
  <cols>
    <col min="1" max="1" width="4.85546875" style="144" customWidth="1"/>
    <col min="2" max="2" width="9" style="144" customWidth="1"/>
    <col min="3" max="5" width="8.85546875" style="144" customWidth="1"/>
    <col min="6" max="6" width="10.42578125" style="144" customWidth="1"/>
    <col min="7" max="9" width="15.28515625" style="144" customWidth="1"/>
    <col min="10" max="16384" width="9.140625" style="144"/>
  </cols>
  <sheetData>
    <row r="1" spans="1:11" x14ac:dyDescent="0.2">
      <c r="A1" s="271" t="s">
        <v>148</v>
      </c>
      <c r="B1" s="430"/>
      <c r="C1" s="430"/>
      <c r="D1" s="430"/>
      <c r="E1" s="430"/>
      <c r="F1" s="430"/>
      <c r="G1" s="430"/>
      <c r="H1" s="430"/>
      <c r="I1" s="430"/>
    </row>
    <row r="2" spans="1:11" x14ac:dyDescent="0.2">
      <c r="D2" s="145"/>
      <c r="E2" s="145"/>
      <c r="F2" s="145"/>
      <c r="G2" s="145"/>
    </row>
    <row r="3" spans="1:11" x14ac:dyDescent="0.2">
      <c r="A3" s="146" t="s">
        <v>77</v>
      </c>
      <c r="C3" s="391" t="str">
        <f>'1-Položkový rozpočet'!C3:I3</f>
        <v>Komunitní středisko KONTAKT Liberec s.r.o.</v>
      </c>
      <c r="D3" s="391"/>
      <c r="E3" s="391"/>
      <c r="F3" s="391"/>
      <c r="G3" s="391"/>
      <c r="H3" s="391"/>
      <c r="I3" s="391"/>
    </row>
    <row r="4" spans="1:11" ht="6.75" customHeight="1" thickBot="1" x14ac:dyDescent="0.25"/>
    <row r="5" spans="1:11" ht="19.5" customHeight="1" x14ac:dyDescent="0.2">
      <c r="A5" s="437" t="s">
        <v>61</v>
      </c>
      <c r="B5" s="442" t="s">
        <v>55</v>
      </c>
      <c r="C5" s="443"/>
      <c r="D5" s="443"/>
      <c r="E5" s="443"/>
      <c r="F5" s="444"/>
      <c r="G5" s="435" t="s">
        <v>149</v>
      </c>
      <c r="H5" s="435" t="s">
        <v>150</v>
      </c>
      <c r="I5" s="433" t="s">
        <v>151</v>
      </c>
      <c r="K5" s="145"/>
    </row>
    <row r="6" spans="1:11" ht="20.25" customHeight="1" thickBot="1" x14ac:dyDescent="0.25">
      <c r="A6" s="399"/>
      <c r="B6" s="445"/>
      <c r="C6" s="446"/>
      <c r="D6" s="446"/>
      <c r="E6" s="446"/>
      <c r="F6" s="447"/>
      <c r="G6" s="436"/>
      <c r="H6" s="436"/>
      <c r="I6" s="434"/>
    </row>
    <row r="7" spans="1:11" x14ac:dyDescent="0.2">
      <c r="A7" s="147">
        <v>1</v>
      </c>
      <c r="B7" s="438" t="s">
        <v>56</v>
      </c>
      <c r="C7" s="439"/>
      <c r="D7" s="439"/>
      <c r="E7" s="439"/>
      <c r="F7" s="439"/>
      <c r="G7" s="231">
        <v>19</v>
      </c>
      <c r="H7" s="231">
        <v>22</v>
      </c>
      <c r="I7" s="232">
        <v>25</v>
      </c>
    </row>
    <row r="8" spans="1:11" ht="13.5" thickBot="1" x14ac:dyDescent="0.25">
      <c r="A8" s="148">
        <v>2</v>
      </c>
      <c r="B8" s="394" t="s">
        <v>57</v>
      </c>
      <c r="C8" s="395"/>
      <c r="D8" s="395"/>
      <c r="E8" s="395"/>
      <c r="F8" s="395"/>
      <c r="G8" s="233">
        <v>16.579499999999999</v>
      </c>
      <c r="H8" s="233">
        <v>20</v>
      </c>
      <c r="I8" s="234">
        <v>23</v>
      </c>
    </row>
    <row r="9" spans="1:11" ht="14.25" thickTop="1" thickBot="1" x14ac:dyDescent="0.25">
      <c r="A9" s="149"/>
      <c r="B9" s="448" t="s">
        <v>76</v>
      </c>
      <c r="C9" s="449"/>
      <c r="D9" s="449"/>
      <c r="E9" s="449"/>
      <c r="F9" s="150"/>
      <c r="G9" s="151"/>
      <c r="H9" s="152"/>
      <c r="I9" s="153"/>
    </row>
    <row r="10" spans="1:11" ht="13.5" thickTop="1" x14ac:dyDescent="0.2">
      <c r="A10" s="147">
        <v>3</v>
      </c>
      <c r="B10" s="440" t="s">
        <v>69</v>
      </c>
      <c r="C10" s="441"/>
      <c r="D10" s="441"/>
      <c r="E10" s="441"/>
      <c r="F10" s="441"/>
      <c r="G10" s="235">
        <v>4458140</v>
      </c>
      <c r="H10" s="235">
        <v>5028487</v>
      </c>
      <c r="I10" s="236">
        <f>6996708-855364-856+20000</f>
        <v>6160488</v>
      </c>
    </row>
    <row r="11" spans="1:11" x14ac:dyDescent="0.2">
      <c r="A11" s="154">
        <v>4</v>
      </c>
      <c r="B11" s="431" t="s">
        <v>70</v>
      </c>
      <c r="C11" s="432"/>
      <c r="D11" s="432"/>
      <c r="E11" s="432"/>
      <c r="F11" s="432"/>
      <c r="G11" s="237">
        <v>850792</v>
      </c>
      <c r="H11" s="237">
        <v>887654</v>
      </c>
      <c r="I11" s="238">
        <v>900000</v>
      </c>
    </row>
    <row r="12" spans="1:11" x14ac:dyDescent="0.2">
      <c r="A12" s="154">
        <v>5</v>
      </c>
      <c r="B12" s="431" t="s">
        <v>71</v>
      </c>
      <c r="C12" s="432"/>
      <c r="D12" s="432"/>
      <c r="E12" s="432"/>
      <c r="F12" s="432"/>
      <c r="G12" s="237">
        <f>52636+835345</f>
        <v>887981</v>
      </c>
      <c r="H12" s="237">
        <f>408466*2</f>
        <v>816932</v>
      </c>
      <c r="I12" s="238">
        <f>115000+788000</f>
        <v>903000</v>
      </c>
    </row>
    <row r="13" spans="1:11" x14ac:dyDescent="0.2">
      <c r="A13" s="154">
        <v>6</v>
      </c>
      <c r="B13" s="431" t="s">
        <v>72</v>
      </c>
      <c r="C13" s="432"/>
      <c r="D13" s="432"/>
      <c r="E13" s="432"/>
      <c r="F13" s="432"/>
      <c r="G13" s="237">
        <v>1690918</v>
      </c>
      <c r="H13" s="237">
        <f>1130751*2</f>
        <v>2261502</v>
      </c>
      <c r="I13" s="238">
        <v>2700000</v>
      </c>
    </row>
    <row r="14" spans="1:11" x14ac:dyDescent="0.2">
      <c r="A14" s="154">
        <v>7</v>
      </c>
      <c r="B14" s="451" t="s">
        <v>73</v>
      </c>
      <c r="C14" s="432"/>
      <c r="D14" s="432"/>
      <c r="E14" s="432"/>
      <c r="F14" s="432"/>
      <c r="G14" s="237">
        <v>1217169</v>
      </c>
      <c r="H14" s="237">
        <f>803246*2</f>
        <v>1606492</v>
      </c>
      <c r="I14" s="238">
        <v>1948728</v>
      </c>
    </row>
    <row r="15" spans="1:11" x14ac:dyDescent="0.2">
      <c r="A15" s="154">
        <v>8</v>
      </c>
      <c r="B15" s="431" t="s">
        <v>58</v>
      </c>
      <c r="C15" s="432"/>
      <c r="D15" s="432"/>
      <c r="E15" s="432"/>
      <c r="F15" s="432"/>
      <c r="G15" s="237">
        <v>0</v>
      </c>
      <c r="H15" s="237">
        <v>0</v>
      </c>
      <c r="I15" s="238"/>
    </row>
    <row r="16" spans="1:11" x14ac:dyDescent="0.2">
      <c r="A16" s="154">
        <v>9</v>
      </c>
      <c r="B16" s="431" t="s">
        <v>59</v>
      </c>
      <c r="C16" s="432"/>
      <c r="D16" s="432"/>
      <c r="E16" s="432"/>
      <c r="F16" s="432"/>
      <c r="G16" s="237">
        <v>668608</v>
      </c>
      <c r="H16" s="237">
        <v>800000</v>
      </c>
      <c r="I16" s="238">
        <v>994800</v>
      </c>
    </row>
    <row r="17" spans="1:9" ht="13.5" thickBot="1" x14ac:dyDescent="0.25">
      <c r="A17" s="148">
        <v>10</v>
      </c>
      <c r="B17" s="413" t="s">
        <v>60</v>
      </c>
      <c r="C17" s="414"/>
      <c r="D17" s="414"/>
      <c r="E17" s="414"/>
      <c r="F17" s="414"/>
      <c r="G17" s="239">
        <f>SUM(G10:G13,G15:G16)</f>
        <v>8556439</v>
      </c>
      <c r="H17" s="239">
        <f>SUM(H10:H13,H15:H16)</f>
        <v>9794575</v>
      </c>
      <c r="I17" s="240">
        <f>SUM(I10:I13,I15:I16)</f>
        <v>11658288</v>
      </c>
    </row>
    <row r="18" spans="1:9" ht="15.75" customHeight="1" thickTop="1" thickBot="1" x14ac:dyDescent="0.25">
      <c r="A18" s="155">
        <v>11</v>
      </c>
      <c r="B18" s="463" t="s">
        <v>74</v>
      </c>
      <c r="C18" s="464"/>
      <c r="D18" s="464"/>
      <c r="E18" s="464"/>
      <c r="F18" s="465"/>
      <c r="G18" s="156">
        <f>IFERROR(((G17-G16)/G8)/12,"doplň vstupní data")</f>
        <v>39646.506227570193</v>
      </c>
      <c r="H18" s="156">
        <f>IFERROR(((H17-H16)/H8)/12,"doplň vstupní data")</f>
        <v>37477.395833333336</v>
      </c>
      <c r="I18" s="268">
        <f>IFERROR(((I17-I16)/I8)/12,"doplň vstupní data")</f>
        <v>38635.82608695652</v>
      </c>
    </row>
    <row r="19" spans="1:9" ht="15.75" customHeight="1" thickBot="1" x14ac:dyDescent="0.25">
      <c r="B19" s="150"/>
      <c r="C19" s="157"/>
      <c r="D19" s="157"/>
      <c r="E19" s="157"/>
      <c r="F19" s="157"/>
      <c r="G19" s="158"/>
      <c r="H19" s="158"/>
      <c r="I19" s="158"/>
    </row>
    <row r="20" spans="1:9" x14ac:dyDescent="0.2">
      <c r="A20" s="456"/>
      <c r="B20" s="457"/>
      <c r="C20" s="457"/>
      <c r="D20" s="457"/>
      <c r="E20" s="457"/>
      <c r="F20" s="458"/>
      <c r="G20" s="159" t="s">
        <v>152</v>
      </c>
      <c r="H20" s="160" t="s">
        <v>153</v>
      </c>
      <c r="I20" s="161"/>
    </row>
    <row r="21" spans="1:9" ht="12.75" customHeight="1" x14ac:dyDescent="0.2">
      <c r="A21" s="396" t="s">
        <v>75</v>
      </c>
      <c r="B21" s="397"/>
      <c r="C21" s="397"/>
      <c r="D21" s="397"/>
      <c r="E21" s="397"/>
      <c r="F21" s="398"/>
      <c r="G21" s="459">
        <v>29422</v>
      </c>
      <c r="H21" s="409">
        <v>29422</v>
      </c>
      <c r="I21" s="450"/>
    </row>
    <row r="22" spans="1:9" ht="13.5" thickBot="1" x14ac:dyDescent="0.25">
      <c r="A22" s="399"/>
      <c r="B22" s="400"/>
      <c r="C22" s="400"/>
      <c r="D22" s="400"/>
      <c r="E22" s="400"/>
      <c r="F22" s="401"/>
      <c r="G22" s="460"/>
      <c r="H22" s="410"/>
      <c r="I22" s="450"/>
    </row>
    <row r="23" spans="1:9" x14ac:dyDescent="0.2">
      <c r="B23" s="162"/>
      <c r="C23" s="162"/>
      <c r="D23" s="162"/>
      <c r="E23" s="162"/>
      <c r="F23" s="162"/>
      <c r="G23" s="163"/>
      <c r="H23" s="163"/>
    </row>
    <row r="24" spans="1:9" x14ac:dyDescent="0.2">
      <c r="B24" s="162"/>
      <c r="C24" s="162"/>
      <c r="D24" s="145"/>
      <c r="E24" s="145"/>
      <c r="F24" s="145"/>
      <c r="G24" s="164" t="s">
        <v>19</v>
      </c>
      <c r="H24" s="163"/>
    </row>
    <row r="25" spans="1:9" ht="13.5" thickBot="1" x14ac:dyDescent="0.25">
      <c r="B25" s="165"/>
      <c r="C25" s="165"/>
      <c r="D25" s="165"/>
      <c r="E25" s="165"/>
      <c r="F25" s="165"/>
    </row>
    <row r="26" spans="1:9" x14ac:dyDescent="0.2">
      <c r="A26" s="411" t="s">
        <v>61</v>
      </c>
      <c r="B26" s="452" t="s">
        <v>133</v>
      </c>
      <c r="C26" s="443"/>
      <c r="D26" s="443"/>
      <c r="E26" s="443"/>
      <c r="F26" s="443"/>
      <c r="G26" s="443"/>
      <c r="H26" s="443"/>
      <c r="I26" s="453"/>
    </row>
    <row r="27" spans="1:9" ht="13.5" thickBot="1" x14ac:dyDescent="0.25">
      <c r="A27" s="412"/>
      <c r="B27" s="454"/>
      <c r="C27" s="446"/>
      <c r="D27" s="446"/>
      <c r="E27" s="446"/>
      <c r="F27" s="446"/>
      <c r="G27" s="446"/>
      <c r="H27" s="446"/>
      <c r="I27" s="455"/>
    </row>
    <row r="28" spans="1:9" x14ac:dyDescent="0.2">
      <c r="A28" s="166">
        <v>1</v>
      </c>
      <c r="B28" s="461" t="s">
        <v>154</v>
      </c>
      <c r="C28" s="461"/>
      <c r="D28" s="461"/>
      <c r="E28" s="461"/>
      <c r="F28" s="461"/>
      <c r="G28" s="461"/>
      <c r="H28" s="462"/>
      <c r="I28" s="232">
        <v>2592052</v>
      </c>
    </row>
    <row r="29" spans="1:9" x14ac:dyDescent="0.2">
      <c r="A29" s="167">
        <v>2</v>
      </c>
      <c r="B29" s="419" t="s">
        <v>99</v>
      </c>
      <c r="C29" s="420"/>
      <c r="D29" s="420"/>
      <c r="E29" s="420"/>
      <c r="F29" s="420"/>
      <c r="G29" s="420"/>
      <c r="H29" s="421"/>
      <c r="I29" s="238">
        <v>0</v>
      </c>
    </row>
    <row r="30" spans="1:9" x14ac:dyDescent="0.2">
      <c r="A30" s="402">
        <v>3</v>
      </c>
      <c r="B30" s="422" t="s">
        <v>100</v>
      </c>
      <c r="C30" s="415" t="s">
        <v>63</v>
      </c>
      <c r="D30" s="415"/>
      <c r="E30" s="415"/>
      <c r="F30" s="415"/>
      <c r="G30" s="415"/>
      <c r="H30" s="416"/>
      <c r="I30" s="238">
        <v>0</v>
      </c>
    </row>
    <row r="31" spans="1:9" x14ac:dyDescent="0.2">
      <c r="A31" s="425"/>
      <c r="B31" s="426"/>
      <c r="C31" s="415" t="s">
        <v>137</v>
      </c>
      <c r="D31" s="415"/>
      <c r="E31" s="415"/>
      <c r="F31" s="415"/>
      <c r="G31" s="415"/>
      <c r="H31" s="416"/>
      <c r="I31" s="238">
        <v>0</v>
      </c>
    </row>
    <row r="32" spans="1:9" x14ac:dyDescent="0.2">
      <c r="A32" s="425"/>
      <c r="B32" s="427"/>
      <c r="C32" s="415" t="s">
        <v>138</v>
      </c>
      <c r="D32" s="415"/>
      <c r="E32" s="415"/>
      <c r="F32" s="415"/>
      <c r="G32" s="415"/>
      <c r="H32" s="416"/>
      <c r="I32" s="238">
        <v>0</v>
      </c>
    </row>
    <row r="33" spans="1:9" ht="13.5" thickBot="1" x14ac:dyDescent="0.25">
      <c r="A33" s="168">
        <v>4</v>
      </c>
      <c r="B33" s="428" t="s">
        <v>155</v>
      </c>
      <c r="C33" s="428"/>
      <c r="D33" s="428"/>
      <c r="E33" s="428"/>
      <c r="F33" s="428"/>
      <c r="G33" s="428"/>
      <c r="H33" s="429"/>
      <c r="I33" s="241">
        <f>SUM(I28+I29-I30-I31-I32)</f>
        <v>2592052</v>
      </c>
    </row>
    <row r="34" spans="1:9" ht="13.5" thickTop="1" x14ac:dyDescent="0.2">
      <c r="A34" s="169">
        <v>5</v>
      </c>
      <c r="B34" s="407" t="s">
        <v>156</v>
      </c>
      <c r="C34" s="407"/>
      <c r="D34" s="407"/>
      <c r="E34" s="407"/>
      <c r="F34" s="407"/>
      <c r="G34" s="407"/>
      <c r="H34" s="408"/>
      <c r="I34" s="236">
        <v>724896</v>
      </c>
    </row>
    <row r="35" spans="1:9" x14ac:dyDescent="0.2">
      <c r="A35" s="404">
        <v>6</v>
      </c>
      <c r="B35" s="422" t="s">
        <v>101</v>
      </c>
      <c r="C35" s="419" t="s">
        <v>65</v>
      </c>
      <c r="D35" s="420"/>
      <c r="E35" s="420"/>
      <c r="F35" s="420"/>
      <c r="G35" s="420"/>
      <c r="H35" s="421"/>
      <c r="I35" s="238">
        <v>3724000</v>
      </c>
    </row>
    <row r="36" spans="1:9" x14ac:dyDescent="0.2">
      <c r="A36" s="405"/>
      <c r="B36" s="423"/>
      <c r="C36" s="419" t="s">
        <v>66</v>
      </c>
      <c r="D36" s="420"/>
      <c r="E36" s="420"/>
      <c r="F36" s="420"/>
      <c r="G36" s="420"/>
      <c r="H36" s="421"/>
      <c r="I36" s="238">
        <v>0</v>
      </c>
    </row>
    <row r="37" spans="1:9" x14ac:dyDescent="0.2">
      <c r="A37" s="405"/>
      <c r="B37" s="423"/>
      <c r="C37" s="419" t="s">
        <v>68</v>
      </c>
      <c r="D37" s="420"/>
      <c r="E37" s="420"/>
      <c r="F37" s="420"/>
      <c r="G37" s="420"/>
      <c r="H37" s="421"/>
      <c r="I37" s="238">
        <v>0</v>
      </c>
    </row>
    <row r="38" spans="1:9" x14ac:dyDescent="0.2">
      <c r="A38" s="406"/>
      <c r="B38" s="424"/>
      <c r="C38" s="419" t="s">
        <v>67</v>
      </c>
      <c r="D38" s="420"/>
      <c r="E38" s="420"/>
      <c r="F38" s="420"/>
      <c r="G38" s="420"/>
      <c r="H38" s="421"/>
      <c r="I38" s="238">
        <v>0</v>
      </c>
    </row>
    <row r="39" spans="1:9" x14ac:dyDescent="0.2">
      <c r="A39" s="402">
        <v>7</v>
      </c>
      <c r="B39" s="422" t="s">
        <v>102</v>
      </c>
      <c r="C39" s="415" t="s">
        <v>62</v>
      </c>
      <c r="D39" s="415"/>
      <c r="E39" s="415"/>
      <c r="F39" s="415"/>
      <c r="G39" s="415"/>
      <c r="H39" s="416"/>
      <c r="I39" s="238">
        <v>0</v>
      </c>
    </row>
    <row r="40" spans="1:9" x14ac:dyDescent="0.2">
      <c r="A40" s="403"/>
      <c r="B40" s="426"/>
      <c r="C40" s="415" t="s">
        <v>139</v>
      </c>
      <c r="D40" s="415"/>
      <c r="E40" s="415"/>
      <c r="F40" s="415"/>
      <c r="G40" s="415"/>
      <c r="H40" s="416"/>
      <c r="I40" s="238">
        <v>0</v>
      </c>
    </row>
    <row r="41" spans="1:9" x14ac:dyDescent="0.2">
      <c r="A41" s="403"/>
      <c r="B41" s="427"/>
      <c r="C41" s="415" t="s">
        <v>64</v>
      </c>
      <c r="D41" s="415"/>
      <c r="E41" s="415"/>
      <c r="F41" s="415"/>
      <c r="G41" s="415"/>
      <c r="H41" s="416"/>
      <c r="I41" s="238">
        <v>0</v>
      </c>
    </row>
    <row r="42" spans="1:9" ht="13.5" thickBot="1" x14ac:dyDescent="0.25">
      <c r="A42" s="170">
        <v>8</v>
      </c>
      <c r="B42" s="417" t="s">
        <v>157</v>
      </c>
      <c r="C42" s="417"/>
      <c r="D42" s="417"/>
      <c r="E42" s="417"/>
      <c r="F42" s="417"/>
      <c r="G42" s="417"/>
      <c r="H42" s="418"/>
      <c r="I42" s="242">
        <f>SUM(I34+I35+I36+I37+I38-I39-I40-I41)</f>
        <v>4448896</v>
      </c>
    </row>
    <row r="44" spans="1:9" x14ac:dyDescent="0.2">
      <c r="A44" s="299" t="s">
        <v>98</v>
      </c>
      <c r="B44" s="299"/>
      <c r="C44" s="305" t="str">
        <f>ÚVOD!B43</f>
        <v>Ing. Mirka Kolářová</v>
      </c>
      <c r="D44" s="305"/>
      <c r="E44" s="305"/>
      <c r="F44" s="61" t="s">
        <v>48</v>
      </c>
      <c r="G44" s="245">
        <f>ÚVOD!B44</f>
        <v>45504</v>
      </c>
      <c r="H44" s="61" t="s">
        <v>0</v>
      </c>
      <c r="I44" s="244"/>
    </row>
    <row r="45" spans="1:9" x14ac:dyDescent="0.2">
      <c r="A45" s="299" t="s">
        <v>12</v>
      </c>
      <c r="B45" s="299"/>
      <c r="C45" s="305" t="str">
        <f>ÚVOD!B51</f>
        <v>Bc. Michael Dufek</v>
      </c>
      <c r="D45" s="305"/>
      <c r="E45" s="305"/>
      <c r="F45" s="61" t="s">
        <v>49</v>
      </c>
      <c r="G45" s="245">
        <f>ÚVOD!B52</f>
        <v>45504</v>
      </c>
      <c r="H45" s="61" t="s">
        <v>0</v>
      </c>
      <c r="I45" s="244"/>
    </row>
    <row r="46" spans="1:9" x14ac:dyDescent="0.2">
      <c r="A46" s="172"/>
      <c r="B46" s="172"/>
      <c r="C46" s="165"/>
      <c r="D46" s="165"/>
      <c r="E46" s="165"/>
      <c r="F46" s="172"/>
      <c r="G46" s="173"/>
      <c r="H46" s="171"/>
      <c r="I46" s="171"/>
    </row>
  </sheetData>
  <mergeCells count="51">
    <mergeCell ref="C45:E45"/>
    <mergeCell ref="C44:E44"/>
    <mergeCell ref="I21:I22"/>
    <mergeCell ref="C31:H31"/>
    <mergeCell ref="B12:F12"/>
    <mergeCell ref="B13:F13"/>
    <mergeCell ref="B14:F14"/>
    <mergeCell ref="B15:F15"/>
    <mergeCell ref="B26:I27"/>
    <mergeCell ref="A20:F20"/>
    <mergeCell ref="G21:G22"/>
    <mergeCell ref="B28:H28"/>
    <mergeCell ref="B18:F18"/>
    <mergeCell ref="C32:H32"/>
    <mergeCell ref="C40:H40"/>
    <mergeCell ref="B29:H29"/>
    <mergeCell ref="A1:I1"/>
    <mergeCell ref="B16:F16"/>
    <mergeCell ref="I5:I6"/>
    <mergeCell ref="H5:H6"/>
    <mergeCell ref="A5:A6"/>
    <mergeCell ref="C3:I3"/>
    <mergeCell ref="B7:F7"/>
    <mergeCell ref="B11:F11"/>
    <mergeCell ref="B10:F10"/>
    <mergeCell ref="B5:F6"/>
    <mergeCell ref="B9:E9"/>
    <mergeCell ref="G5:G6"/>
    <mergeCell ref="C35:H35"/>
    <mergeCell ref="C38:H38"/>
    <mergeCell ref="B30:B32"/>
    <mergeCell ref="B39:B41"/>
    <mergeCell ref="B33:H33"/>
    <mergeCell ref="C30:H30"/>
    <mergeCell ref="C41:H41"/>
    <mergeCell ref="A45:B45"/>
    <mergeCell ref="B8:F8"/>
    <mergeCell ref="A21:F22"/>
    <mergeCell ref="A39:A41"/>
    <mergeCell ref="A35:A38"/>
    <mergeCell ref="B34:H34"/>
    <mergeCell ref="H21:H22"/>
    <mergeCell ref="A26:A27"/>
    <mergeCell ref="B17:F17"/>
    <mergeCell ref="C39:H39"/>
    <mergeCell ref="A44:B44"/>
    <mergeCell ref="B42:H42"/>
    <mergeCell ref="C37:H37"/>
    <mergeCell ref="B35:B38"/>
    <mergeCell ref="A30:A32"/>
    <mergeCell ref="C36:H36"/>
  </mergeCells>
  <phoneticPr fontId="0" type="noConversion"/>
  <pageMargins left="0.70866141732283472" right="0.70866141732283472" top="0.78740157480314965" bottom="0.78740157480314965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ÚVOD</vt:lpstr>
      <vt:lpstr>1-Položkový rozpočet</vt:lpstr>
      <vt:lpstr>2A-plán oprav a investic - PO</vt:lpstr>
      <vt:lpstr>2B-plán oprav a investic - SML</vt:lpstr>
      <vt:lpstr>3-Odpisový plán</vt:lpstr>
      <vt:lpstr>4-Prac.a mzdy,fondy,</vt:lpstr>
      <vt:lpstr>'2A-plán oprav a investic - PO'!Oblast_tisku</vt:lpstr>
    </vt:vector>
  </TitlesOfParts>
  <Company>Infinity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cernikova.monika@magistrat.liberec.cz</dc:creator>
  <cp:lastModifiedBy>Sirovátková Radka</cp:lastModifiedBy>
  <cp:lastPrinted>2024-11-19T07:46:30Z</cp:lastPrinted>
  <dcterms:created xsi:type="dcterms:W3CDTF">2003-02-27T11:28:02Z</dcterms:created>
  <dcterms:modified xsi:type="dcterms:W3CDTF">2025-01-22T11:07:58Z</dcterms:modified>
</cp:coreProperties>
</file>